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showInkAnnotation="0" codeName="ThisWorkbook"/>
  <mc:AlternateContent xmlns:mc="http://schemas.openxmlformats.org/markup-compatibility/2006">
    <mc:Choice Requires="x15">
      <x15ac:absPath xmlns:x15ac="http://schemas.microsoft.com/office/spreadsheetml/2010/11/ac" url="C:\Users\kamek\Dropbox\Specimen Referral Toolkit\New tools\"/>
    </mc:Choice>
  </mc:AlternateContent>
  <xr:revisionPtr revIDLastSave="0" documentId="12_ncr:500000_{4891FA44-0936-40F1-9FB6-0E1FF622D079}" xr6:coauthVersionLast="31" xr6:coauthVersionMax="31" xr10:uidLastSave="{00000000-0000-0000-0000-000000000000}"/>
  <bookViews>
    <workbookView xWindow="0" yWindow="0" windowWidth="19200" windowHeight="7490" xr2:uid="{00000000-000D-0000-FFFF-FFFF00000000}"/>
  </bookViews>
  <sheets>
    <sheet name="Instructions" sheetId="8" r:id="rId1"/>
    <sheet name="Inputs" sheetId="2" r:id="rId2"/>
    <sheet name="Summary by Component" sheetId="6" r:id="rId3"/>
    <sheet name="Budget by Component" sheetId="4" r:id="rId4"/>
    <sheet name="Summary by Phase" sheetId="5" r:id="rId5"/>
    <sheet name="Budget by Phase" sheetId="7" r:id="rId6"/>
  </sheets>
  <definedNames>
    <definedName name="_xlnm.Print_Area" localSheetId="3">'Budget by Component'!$A$1:$T$100</definedName>
    <definedName name="_xlnm.Print_Area" localSheetId="1">Inputs!$A$1:$I$52</definedName>
    <definedName name="_xlnm.Print_Area" localSheetId="2">'Summary by Component'!$A$1:$I$36</definedName>
    <definedName name="_xlnm.Print_Area" localSheetId="4">'Summary by Phase'!$A$1:$I$36</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T50" i="7" l="1"/>
  <c r="H14" i="5" s="1"/>
  <c r="Q50" i="7"/>
  <c r="G14" i="5" s="1"/>
  <c r="N50" i="7"/>
  <c r="F14" i="5" s="1"/>
  <c r="K50" i="7"/>
  <c r="E14" i="5" s="1"/>
  <c r="H50" i="7"/>
  <c r="H72" i="7"/>
  <c r="H71" i="7"/>
  <c r="H70" i="7"/>
  <c r="F72" i="7"/>
  <c r="G71" i="7"/>
  <c r="G72" i="7" s="1"/>
  <c r="D72" i="7"/>
  <c r="D71" i="7"/>
  <c r="D70" i="7"/>
  <c r="I102" i="7"/>
  <c r="L102" i="7" s="1"/>
  <c r="L103" i="7" s="1"/>
  <c r="S92" i="7"/>
  <c r="S93" i="7" s="1"/>
  <c r="P92" i="7"/>
  <c r="P93" i="7" s="1"/>
  <c r="M92" i="7"/>
  <c r="M93" i="7" s="1"/>
  <c r="J92" i="7"/>
  <c r="J93" i="7" s="1"/>
  <c r="S62" i="4"/>
  <c r="P62" i="4"/>
  <c r="M62" i="4"/>
  <c r="J62" i="4"/>
  <c r="S61" i="4"/>
  <c r="P61" i="4"/>
  <c r="M61" i="4"/>
  <c r="J61" i="4"/>
  <c r="G61" i="4"/>
  <c r="J57" i="4"/>
  <c r="J52" i="4"/>
  <c r="J53" i="4"/>
  <c r="J54" i="4"/>
  <c r="J55" i="4"/>
  <c r="J51" i="4"/>
  <c r="I57" i="4"/>
  <c r="I55" i="4"/>
  <c r="I53" i="4"/>
  <c r="F54" i="4"/>
  <c r="I51" i="4"/>
  <c r="F52" i="4"/>
  <c r="R101" i="7"/>
  <c r="O101" i="7"/>
  <c r="L101" i="7"/>
  <c r="I101" i="7"/>
  <c r="H18" i="5"/>
  <c r="G18" i="5"/>
  <c r="F18" i="5"/>
  <c r="E18" i="5"/>
  <c r="D18" i="5"/>
  <c r="D17" i="5"/>
  <c r="D16" i="5"/>
  <c r="H15" i="5"/>
  <c r="G15" i="5"/>
  <c r="F15" i="5"/>
  <c r="E15" i="5"/>
  <c r="H13" i="5"/>
  <c r="G13" i="5"/>
  <c r="F13" i="5"/>
  <c r="E13" i="5"/>
  <c r="H12" i="5"/>
  <c r="G12" i="5"/>
  <c r="F12" i="5"/>
  <c r="E12" i="5"/>
  <c r="S101" i="7"/>
  <c r="P101" i="7"/>
  <c r="M101" i="7"/>
  <c r="D121" i="7"/>
  <c r="I96" i="7"/>
  <c r="D103" i="7"/>
  <c r="D104" i="7"/>
  <c r="D105" i="7"/>
  <c r="D102" i="7"/>
  <c r="D101" i="7"/>
  <c r="D100" i="7"/>
  <c r="R107" i="7"/>
  <c r="R108" i="7" s="1"/>
  <c r="O107" i="7"/>
  <c r="L107" i="7"/>
  <c r="L108" i="7" s="1"/>
  <c r="I107" i="7"/>
  <c r="I108" i="7" s="1"/>
  <c r="D108" i="7"/>
  <c r="D107" i="7"/>
  <c r="G77" i="7"/>
  <c r="F79" i="7"/>
  <c r="F77" i="7"/>
  <c r="G52" i="7"/>
  <c r="G53" i="7" s="1"/>
  <c r="T74" i="7"/>
  <c r="Q74" i="7"/>
  <c r="N74" i="7"/>
  <c r="K74" i="7"/>
  <c r="H90" i="7"/>
  <c r="H110" i="7"/>
  <c r="J126" i="7"/>
  <c r="J127" i="7" s="1"/>
  <c r="I127" i="7"/>
  <c r="J123" i="7"/>
  <c r="I123" i="7"/>
  <c r="I93" i="7"/>
  <c r="M123" i="7"/>
  <c r="P123" i="7" s="1"/>
  <c r="S123" i="7" s="1"/>
  <c r="L123" i="7"/>
  <c r="D123" i="7"/>
  <c r="L122" i="7"/>
  <c r="O122" i="7" s="1"/>
  <c r="R122" i="7" s="1"/>
  <c r="M122" i="7"/>
  <c r="P122" i="7" s="1"/>
  <c r="S122" i="7" s="1"/>
  <c r="D122" i="7"/>
  <c r="M121" i="7"/>
  <c r="P121" i="7" s="1"/>
  <c r="S121" i="7" s="1"/>
  <c r="L121" i="7"/>
  <c r="M120" i="7"/>
  <c r="P120" i="7" s="1"/>
  <c r="S120" i="7" s="1"/>
  <c r="L120" i="7"/>
  <c r="O120" i="7" s="1"/>
  <c r="R120" i="7" s="1"/>
  <c r="D120" i="7"/>
  <c r="K120" i="7" s="1"/>
  <c r="O108" i="7"/>
  <c r="M107" i="7"/>
  <c r="M105" i="7"/>
  <c r="P105" i="7" s="1"/>
  <c r="S105" i="7" s="1"/>
  <c r="M104" i="7"/>
  <c r="P104" i="7" s="1"/>
  <c r="S104" i="7" s="1"/>
  <c r="J103" i="7"/>
  <c r="M100" i="7"/>
  <c r="P100" i="7" s="1"/>
  <c r="S100" i="7" s="1"/>
  <c r="L100" i="7"/>
  <c r="D98" i="7"/>
  <c r="S97" i="7"/>
  <c r="S98" i="7" s="1"/>
  <c r="P97" i="7"/>
  <c r="P98" i="7" s="1"/>
  <c r="M97" i="7"/>
  <c r="M98" i="7" s="1"/>
  <c r="J97" i="7"/>
  <c r="J98" i="7" s="1"/>
  <c r="D97" i="7"/>
  <c r="D96" i="7"/>
  <c r="D93" i="7"/>
  <c r="L92" i="7"/>
  <c r="D92" i="7"/>
  <c r="T25" i="7"/>
  <c r="Q25" i="7"/>
  <c r="N25" i="7"/>
  <c r="K25" i="7"/>
  <c r="T9" i="7"/>
  <c r="Q9" i="7"/>
  <c r="N9" i="7"/>
  <c r="K9" i="7"/>
  <c r="M118" i="7"/>
  <c r="P118" i="7" s="1"/>
  <c r="S118" i="7" s="1"/>
  <c r="L118" i="7"/>
  <c r="O118" i="7" s="1"/>
  <c r="R118" i="7" s="1"/>
  <c r="D118" i="7"/>
  <c r="M116" i="7"/>
  <c r="P116" i="7" s="1"/>
  <c r="S116" i="7" s="1"/>
  <c r="L116" i="7"/>
  <c r="O116" i="7" s="1"/>
  <c r="R116" i="7" s="1"/>
  <c r="D116" i="7"/>
  <c r="M115" i="7"/>
  <c r="P115" i="7" s="1"/>
  <c r="S115" i="7" s="1"/>
  <c r="I115" i="7"/>
  <c r="K115" i="7" s="1"/>
  <c r="M114" i="7"/>
  <c r="P114" i="7" s="1"/>
  <c r="S114" i="7" s="1"/>
  <c r="L114" i="7"/>
  <c r="O114" i="7" s="1"/>
  <c r="R114" i="7" s="1"/>
  <c r="D114" i="7"/>
  <c r="M113" i="7"/>
  <c r="P113" i="7" s="1"/>
  <c r="S113" i="7" s="1"/>
  <c r="I113" i="7"/>
  <c r="L113" i="7" s="1"/>
  <c r="O113" i="7" s="1"/>
  <c r="D113" i="7"/>
  <c r="M112" i="7"/>
  <c r="P112" i="7" s="1"/>
  <c r="S112" i="7" s="1"/>
  <c r="L112" i="7"/>
  <c r="O112" i="7" s="1"/>
  <c r="R112" i="7" s="1"/>
  <c r="D112" i="7"/>
  <c r="C18" i="5"/>
  <c r="C17" i="5"/>
  <c r="C16" i="5"/>
  <c r="C15" i="5"/>
  <c r="C14" i="5"/>
  <c r="C13" i="5"/>
  <c r="C12" i="5"/>
  <c r="T134" i="7"/>
  <c r="Q134" i="7"/>
  <c r="N134" i="7"/>
  <c r="K134" i="7"/>
  <c r="H134" i="7"/>
  <c r="T133" i="7"/>
  <c r="Q133" i="7"/>
  <c r="N133" i="7"/>
  <c r="K133" i="7"/>
  <c r="H133" i="7"/>
  <c r="T132" i="7"/>
  <c r="Q132" i="7"/>
  <c r="N132" i="7"/>
  <c r="K132" i="7"/>
  <c r="H132" i="7"/>
  <c r="T131" i="7"/>
  <c r="Q131" i="7"/>
  <c r="N131" i="7"/>
  <c r="K131" i="7"/>
  <c r="H131" i="7"/>
  <c r="D127" i="7"/>
  <c r="D126" i="7"/>
  <c r="M125" i="7"/>
  <c r="P125" i="7" s="1"/>
  <c r="S125" i="7" s="1"/>
  <c r="L125" i="7"/>
  <c r="O125" i="7" s="1"/>
  <c r="R125" i="7" s="1"/>
  <c r="D125" i="7"/>
  <c r="G68" i="7"/>
  <c r="D68" i="7"/>
  <c r="F67" i="7"/>
  <c r="F68" i="7" s="1"/>
  <c r="D67" i="7"/>
  <c r="D32" i="7"/>
  <c r="H32" i="7" s="1"/>
  <c r="F30" i="7"/>
  <c r="D30" i="7"/>
  <c r="D29" i="7"/>
  <c r="H29" i="7" s="1"/>
  <c r="D28" i="7"/>
  <c r="H28" i="7" s="1"/>
  <c r="D27" i="7"/>
  <c r="H27" i="7" s="1"/>
  <c r="D65" i="7"/>
  <c r="D64" i="7"/>
  <c r="G63" i="7"/>
  <c r="D63" i="7"/>
  <c r="F62" i="7"/>
  <c r="D62" i="7"/>
  <c r="D60" i="7"/>
  <c r="D58" i="7"/>
  <c r="G57" i="7"/>
  <c r="G58" i="7" s="1"/>
  <c r="D57" i="7"/>
  <c r="F56" i="7"/>
  <c r="D56" i="7"/>
  <c r="F53" i="7"/>
  <c r="D53" i="7"/>
  <c r="D52" i="7"/>
  <c r="D82" i="7"/>
  <c r="D80" i="7"/>
  <c r="H79" i="7"/>
  <c r="D78" i="7"/>
  <c r="D77" i="7"/>
  <c r="H77" i="7" s="1"/>
  <c r="D76" i="7"/>
  <c r="H76" i="7" s="1"/>
  <c r="F61" i="7"/>
  <c r="D61" i="7"/>
  <c r="D16" i="7"/>
  <c r="H16" i="7" s="1"/>
  <c r="F14" i="7"/>
  <c r="D14" i="7"/>
  <c r="D13" i="7"/>
  <c r="H13" i="7" s="1"/>
  <c r="D12" i="7"/>
  <c r="H12" i="7" s="1"/>
  <c r="D11" i="7"/>
  <c r="H11" i="7" s="1"/>
  <c r="D87" i="7"/>
  <c r="D86" i="7"/>
  <c r="D85" i="7"/>
  <c r="D84" i="7"/>
  <c r="D48" i="7"/>
  <c r="H48" i="7" s="1"/>
  <c r="D46" i="7"/>
  <c r="H46" i="7" s="1"/>
  <c r="F45" i="7"/>
  <c r="D45" i="7"/>
  <c r="D44" i="7"/>
  <c r="H44" i="7" s="1"/>
  <c r="F43" i="7"/>
  <c r="D43" i="7"/>
  <c r="D42" i="7"/>
  <c r="H42" i="7" s="1"/>
  <c r="D39" i="7"/>
  <c r="H39" i="7" s="1"/>
  <c r="F38" i="7"/>
  <c r="D38" i="7"/>
  <c r="D37" i="7"/>
  <c r="H37" i="7" s="1"/>
  <c r="F36" i="7"/>
  <c r="D36" i="7"/>
  <c r="D35" i="7"/>
  <c r="H35" i="7" s="1"/>
  <c r="D23" i="7"/>
  <c r="H23" i="7" s="1"/>
  <c r="F22" i="7"/>
  <c r="D22" i="7"/>
  <c r="D21" i="7"/>
  <c r="H21" i="7" s="1"/>
  <c r="F20" i="7"/>
  <c r="D20" i="7"/>
  <c r="H19" i="7"/>
  <c r="D87" i="4"/>
  <c r="D86" i="4"/>
  <c r="D48" i="4"/>
  <c r="D82" i="4"/>
  <c r="D52" i="4"/>
  <c r="D44" i="4"/>
  <c r="D35" i="4"/>
  <c r="D26" i="4"/>
  <c r="D19" i="4"/>
  <c r="D14" i="4"/>
  <c r="D13" i="4"/>
  <c r="D12" i="4"/>
  <c r="D69" i="4"/>
  <c r="J75" i="4"/>
  <c r="M75" i="4" s="1"/>
  <c r="P75" i="4" s="1"/>
  <c r="S75" i="4" s="1"/>
  <c r="J74" i="4"/>
  <c r="M74" i="4" s="1"/>
  <c r="P74" i="4" s="1"/>
  <c r="S74" i="4" s="1"/>
  <c r="D75" i="4"/>
  <c r="D74" i="4"/>
  <c r="D73" i="4"/>
  <c r="D72" i="4"/>
  <c r="H18" i="6"/>
  <c r="G18" i="6"/>
  <c r="F18" i="6"/>
  <c r="E18" i="6"/>
  <c r="D18" i="6"/>
  <c r="S91" i="4"/>
  <c r="S92" i="4" s="1"/>
  <c r="R91" i="4"/>
  <c r="R92" i="4" s="1"/>
  <c r="P91" i="4"/>
  <c r="P92" i="4" s="1"/>
  <c r="O91" i="4"/>
  <c r="O92" i="4" s="1"/>
  <c r="M91" i="4"/>
  <c r="M92" i="4" s="1"/>
  <c r="L91" i="4"/>
  <c r="L92" i="4" s="1"/>
  <c r="J92" i="4"/>
  <c r="I92" i="4"/>
  <c r="J91" i="4"/>
  <c r="I91" i="4"/>
  <c r="G92" i="4"/>
  <c r="F92" i="4"/>
  <c r="D91" i="4"/>
  <c r="S90" i="4"/>
  <c r="R90" i="4"/>
  <c r="P90" i="4"/>
  <c r="O90" i="4"/>
  <c r="M90" i="4"/>
  <c r="L90" i="4"/>
  <c r="S87" i="4"/>
  <c r="P87" i="4"/>
  <c r="M87" i="4"/>
  <c r="J87" i="4"/>
  <c r="G87" i="4"/>
  <c r="S86" i="4"/>
  <c r="R86" i="4"/>
  <c r="R87" i="4" s="1"/>
  <c r="P86" i="4"/>
  <c r="O86" i="4"/>
  <c r="O87" i="4" s="1"/>
  <c r="M86" i="4"/>
  <c r="L86" i="4"/>
  <c r="L87" i="4" s="1"/>
  <c r="J86" i="4"/>
  <c r="I86" i="4"/>
  <c r="I87" i="4" s="1"/>
  <c r="F86" i="4"/>
  <c r="F87" i="4" s="1"/>
  <c r="J72" i="4"/>
  <c r="J73" i="4" s="1"/>
  <c r="G73" i="4"/>
  <c r="F72" i="4"/>
  <c r="F73" i="4" s="1"/>
  <c r="J69" i="4"/>
  <c r="M69" i="4" s="1"/>
  <c r="P69" i="4" s="1"/>
  <c r="S69" i="4" s="1"/>
  <c r="I69" i="4"/>
  <c r="L69" i="4" s="1"/>
  <c r="O69" i="4" s="1"/>
  <c r="R69" i="4" s="1"/>
  <c r="R102" i="7" l="1"/>
  <c r="R103" i="7" s="1"/>
  <c r="L96" i="7"/>
  <c r="O102" i="7"/>
  <c r="O103" i="7" s="1"/>
  <c r="L115" i="7"/>
  <c r="O115" i="7" s="1"/>
  <c r="R115" i="7" s="1"/>
  <c r="T115" i="7" s="1"/>
  <c r="Q120" i="7"/>
  <c r="N122" i="7"/>
  <c r="T130" i="7"/>
  <c r="N120" i="7"/>
  <c r="N123" i="7"/>
  <c r="O123" i="7"/>
  <c r="O121" i="7"/>
  <c r="N121" i="7"/>
  <c r="T122" i="7"/>
  <c r="T120" i="7"/>
  <c r="K121" i="7"/>
  <c r="Q122" i="7"/>
  <c r="K123" i="7"/>
  <c r="K122" i="7"/>
  <c r="O100" i="7"/>
  <c r="N100" i="7"/>
  <c r="M108" i="7"/>
  <c r="N108" i="7" s="1"/>
  <c r="P107" i="7"/>
  <c r="Q107" i="7" s="1"/>
  <c r="L93" i="7"/>
  <c r="K93" i="7"/>
  <c r="N92" i="7"/>
  <c r="O92" i="7"/>
  <c r="R92" i="7" s="1"/>
  <c r="Q101" i="7"/>
  <c r="N107" i="7"/>
  <c r="K101" i="7"/>
  <c r="K96" i="7"/>
  <c r="K100" i="7"/>
  <c r="T101" i="7"/>
  <c r="M102" i="7"/>
  <c r="N101" i="7"/>
  <c r="J108" i="7"/>
  <c r="K108" i="7" s="1"/>
  <c r="K92" i="7"/>
  <c r="K107" i="7"/>
  <c r="M126" i="7"/>
  <c r="M127" i="7" s="1"/>
  <c r="Q130" i="7"/>
  <c r="N130" i="7"/>
  <c r="K130" i="7"/>
  <c r="N112" i="7"/>
  <c r="H67" i="7"/>
  <c r="Q112" i="7"/>
  <c r="Q113" i="7"/>
  <c r="R113" i="7"/>
  <c r="T118" i="7"/>
  <c r="Q115" i="7"/>
  <c r="T113" i="7"/>
  <c r="T116" i="7"/>
  <c r="T114" i="7"/>
  <c r="K112" i="7"/>
  <c r="N113" i="7"/>
  <c r="N114" i="7"/>
  <c r="N115" i="7"/>
  <c r="N116" i="7"/>
  <c r="N118" i="7"/>
  <c r="Q114" i="7"/>
  <c r="Q116" i="7"/>
  <c r="Q118" i="7"/>
  <c r="T112" i="7"/>
  <c r="K113" i="7"/>
  <c r="K114" i="7"/>
  <c r="K116" i="7"/>
  <c r="K118" i="7"/>
  <c r="H68" i="7"/>
  <c r="H130" i="7"/>
  <c r="H30" i="7"/>
  <c r="N125" i="7"/>
  <c r="H22" i="7"/>
  <c r="H87" i="7"/>
  <c r="H36" i="7"/>
  <c r="H38" i="7"/>
  <c r="H43" i="7"/>
  <c r="H45" i="7"/>
  <c r="H14" i="7"/>
  <c r="K125" i="7"/>
  <c r="H20" i="7"/>
  <c r="H86" i="7"/>
  <c r="H78" i="7"/>
  <c r="H80" i="7"/>
  <c r="H82" i="7"/>
  <c r="H56" i="7"/>
  <c r="F63" i="7"/>
  <c r="H63" i="7" s="1"/>
  <c r="F64" i="7"/>
  <c r="F65" i="7" s="1"/>
  <c r="H65" i="7" s="1"/>
  <c r="T125" i="7"/>
  <c r="H61" i="7"/>
  <c r="H52" i="7"/>
  <c r="H53" i="7"/>
  <c r="Q125" i="7"/>
  <c r="K126" i="7"/>
  <c r="K127" i="7"/>
  <c r="F57" i="7"/>
  <c r="H57" i="7" s="1"/>
  <c r="F58" i="7"/>
  <c r="H58" i="7" s="1"/>
  <c r="H60" i="7"/>
  <c r="H62" i="7"/>
  <c r="L126" i="7"/>
  <c r="P126" i="7"/>
  <c r="H84" i="7"/>
  <c r="H85" i="7"/>
  <c r="I72" i="4"/>
  <c r="I73" i="4" s="1"/>
  <c r="M72" i="4"/>
  <c r="H25" i="7" l="1"/>
  <c r="D13" i="5" s="1"/>
  <c r="O96" i="7"/>
  <c r="R96" i="7" s="1"/>
  <c r="H74" i="7"/>
  <c r="D15" i="5" s="1"/>
  <c r="T92" i="7"/>
  <c r="K110" i="7"/>
  <c r="E17" i="5" s="1"/>
  <c r="Q92" i="7"/>
  <c r="Q123" i="7"/>
  <c r="R123" i="7"/>
  <c r="T123" i="7" s="1"/>
  <c r="R121" i="7"/>
  <c r="T121" i="7" s="1"/>
  <c r="Q121" i="7"/>
  <c r="I98" i="7"/>
  <c r="K98" i="7" s="1"/>
  <c r="I97" i="7"/>
  <c r="K97" i="7" s="1"/>
  <c r="I104" i="7"/>
  <c r="O93" i="7"/>
  <c r="N93" i="7"/>
  <c r="H9" i="7"/>
  <c r="D12" i="5" s="1"/>
  <c r="K102" i="7"/>
  <c r="I103" i="7"/>
  <c r="K103" i="7" s="1"/>
  <c r="P102" i="7"/>
  <c r="M103" i="7"/>
  <c r="P108" i="7"/>
  <c r="Q108" i="7" s="1"/>
  <c r="S107" i="7"/>
  <c r="R100" i="7"/>
  <c r="T100" i="7" s="1"/>
  <c r="Q100" i="7"/>
  <c r="H64" i="7"/>
  <c r="D14" i="5" s="1"/>
  <c r="P127" i="7"/>
  <c r="S126" i="7"/>
  <c r="S127" i="7" s="1"/>
  <c r="L127" i="7"/>
  <c r="N127" i="7" s="1"/>
  <c r="O126" i="7"/>
  <c r="N126" i="7"/>
  <c r="L72" i="4"/>
  <c r="L73" i="4" s="1"/>
  <c r="M73" i="4"/>
  <c r="P72" i="4"/>
  <c r="N110" i="7" l="1"/>
  <c r="F17" i="5" s="1"/>
  <c r="Q102" i="7"/>
  <c r="R93" i="7"/>
  <c r="T93" i="7" s="1"/>
  <c r="Q93" i="7"/>
  <c r="S108" i="7"/>
  <c r="T108" i="7" s="1"/>
  <c r="T107" i="7"/>
  <c r="I105" i="7"/>
  <c r="K105" i="7" s="1"/>
  <c r="K104" i="7"/>
  <c r="K90" i="7" s="1"/>
  <c r="E16" i="5" s="1"/>
  <c r="L97" i="7"/>
  <c r="N97" i="7" s="1"/>
  <c r="N96" i="7"/>
  <c r="L104" i="7"/>
  <c r="L98" i="7"/>
  <c r="N98" i="7" s="1"/>
  <c r="S102" i="7"/>
  <c r="S103" i="7" s="1"/>
  <c r="P103" i="7"/>
  <c r="N103" i="7"/>
  <c r="N102" i="7"/>
  <c r="Q126" i="7"/>
  <c r="O127" i="7"/>
  <c r="Q127" i="7" s="1"/>
  <c r="R126" i="7"/>
  <c r="O72" i="4"/>
  <c r="O73" i="4" s="1"/>
  <c r="P73" i="4"/>
  <c r="S72" i="4"/>
  <c r="S73" i="4" s="1"/>
  <c r="Q110" i="7" l="1"/>
  <c r="G17" i="5" s="1"/>
  <c r="T103" i="7"/>
  <c r="T102" i="7"/>
  <c r="L105" i="7"/>
  <c r="N105" i="7" s="1"/>
  <c r="N104" i="7"/>
  <c r="R98" i="7"/>
  <c r="T98" i="7" s="1"/>
  <c r="R97" i="7"/>
  <c r="T97" i="7" s="1"/>
  <c r="R104" i="7"/>
  <c r="T96" i="7"/>
  <c r="O104" i="7"/>
  <c r="O97" i="7"/>
  <c r="Q97" i="7" s="1"/>
  <c r="O98" i="7"/>
  <c r="Q98" i="7" s="1"/>
  <c r="Q96" i="7"/>
  <c r="Q103" i="7"/>
  <c r="R127" i="7"/>
  <c r="T127" i="7" s="1"/>
  <c r="T126" i="7"/>
  <c r="R72" i="4"/>
  <c r="R73" i="4" s="1"/>
  <c r="N90" i="7" l="1"/>
  <c r="F16" i="5" s="1"/>
  <c r="F19" i="5" s="1"/>
  <c r="T110" i="7"/>
  <c r="H17" i="5" s="1"/>
  <c r="O105" i="7"/>
  <c r="Q105" i="7" s="1"/>
  <c r="Q104" i="7"/>
  <c r="T104" i="7"/>
  <c r="R105" i="7"/>
  <c r="T105" i="7" s="1"/>
  <c r="S66" i="4"/>
  <c r="S67" i="4" s="1"/>
  <c r="P66" i="4"/>
  <c r="P67" i="4" s="1"/>
  <c r="M66" i="4"/>
  <c r="M67" i="4" s="1"/>
  <c r="J66" i="4"/>
  <c r="J67" i="4" s="1"/>
  <c r="G66" i="4"/>
  <c r="G67" i="4" s="1"/>
  <c r="F65" i="4"/>
  <c r="I61" i="4"/>
  <c r="L61" i="4" s="1"/>
  <c r="O61" i="4" s="1"/>
  <c r="G62" i="4"/>
  <c r="F62" i="4"/>
  <c r="I62" i="4" s="1"/>
  <c r="L62" i="4" s="1"/>
  <c r="T99" i="4"/>
  <c r="T98" i="4"/>
  <c r="T97" i="4"/>
  <c r="T96" i="4"/>
  <c r="Q99" i="4"/>
  <c r="Q98" i="4"/>
  <c r="Q97" i="4"/>
  <c r="Q96" i="4"/>
  <c r="N99" i="4"/>
  <c r="N98" i="4"/>
  <c r="N97" i="4"/>
  <c r="N95" i="4" s="1"/>
  <c r="N96" i="4"/>
  <c r="K99" i="4"/>
  <c r="K98" i="4"/>
  <c r="K97" i="4"/>
  <c r="K95" i="4" s="1"/>
  <c r="K96" i="4"/>
  <c r="H99" i="4"/>
  <c r="H98" i="4"/>
  <c r="H97" i="4"/>
  <c r="H96" i="4"/>
  <c r="T86" i="4"/>
  <c r="Q86" i="4"/>
  <c r="N86" i="4"/>
  <c r="K86" i="4"/>
  <c r="H86" i="4"/>
  <c r="H54" i="4"/>
  <c r="M57" i="4"/>
  <c r="P57" i="4" s="1"/>
  <c r="S57" i="4" s="1"/>
  <c r="L57" i="4"/>
  <c r="O57" i="4" s="1"/>
  <c r="R57" i="4" s="1"/>
  <c r="M52" i="4"/>
  <c r="P52" i="4" s="1"/>
  <c r="S52" i="4" s="1"/>
  <c r="L53" i="4"/>
  <c r="O53" i="4" s="1"/>
  <c r="R53" i="4" s="1"/>
  <c r="M53" i="4"/>
  <c r="P53" i="4" s="1"/>
  <c r="S53" i="4" s="1"/>
  <c r="M54" i="4"/>
  <c r="P54" i="4" s="1"/>
  <c r="S54" i="4" s="1"/>
  <c r="L55" i="4"/>
  <c r="O55" i="4" s="1"/>
  <c r="R55" i="4" s="1"/>
  <c r="M55" i="4"/>
  <c r="P55" i="4" s="1"/>
  <c r="S55" i="4" s="1"/>
  <c r="M51" i="4"/>
  <c r="P51" i="4" s="1"/>
  <c r="S51" i="4" s="1"/>
  <c r="L51" i="4"/>
  <c r="O51" i="4" s="1"/>
  <c r="R51" i="4" s="1"/>
  <c r="I54" i="4"/>
  <c r="L54" i="4" s="1"/>
  <c r="I52" i="4"/>
  <c r="L52" i="4" s="1"/>
  <c r="O52" i="4" s="1"/>
  <c r="R52" i="4" s="1"/>
  <c r="R48" i="4"/>
  <c r="O48" i="4"/>
  <c r="L48" i="4"/>
  <c r="J48" i="4"/>
  <c r="M48" i="4" s="1"/>
  <c r="P48" i="4" s="1"/>
  <c r="S48" i="4" s="1"/>
  <c r="I48" i="4"/>
  <c r="F48" i="4"/>
  <c r="H48" i="4" s="1"/>
  <c r="M35" i="4"/>
  <c r="P35" i="4" s="1"/>
  <c r="S35" i="4" s="1"/>
  <c r="M34" i="4"/>
  <c r="L34" i="4"/>
  <c r="I37" i="4"/>
  <c r="L37" i="4" s="1"/>
  <c r="O37" i="4" s="1"/>
  <c r="R37" i="4" s="1"/>
  <c r="I36" i="4"/>
  <c r="L36" i="4" s="1"/>
  <c r="O36" i="4" s="1"/>
  <c r="R36" i="4" s="1"/>
  <c r="F28" i="4"/>
  <c r="F21" i="4"/>
  <c r="F14" i="4"/>
  <c r="D34" i="4"/>
  <c r="H34" i="4" s="1"/>
  <c r="D90" i="4"/>
  <c r="N90" i="4" s="1"/>
  <c r="D81" i="4"/>
  <c r="H81" i="4" s="1"/>
  <c r="D80" i="4"/>
  <c r="D79" i="4"/>
  <c r="H79" i="4" s="1"/>
  <c r="D51" i="4"/>
  <c r="D43" i="4"/>
  <c r="H43" i="4" s="1"/>
  <c r="D42" i="4"/>
  <c r="D41" i="4"/>
  <c r="H41" i="4" s="1"/>
  <c r="D25" i="4"/>
  <c r="H25" i="4" s="1"/>
  <c r="D18" i="4"/>
  <c r="H18" i="4" s="1"/>
  <c r="J37" i="4"/>
  <c r="M37" i="4" s="1"/>
  <c r="P37" i="4" s="1"/>
  <c r="S37" i="4" s="1"/>
  <c r="J36" i="4"/>
  <c r="M36" i="4" s="1"/>
  <c r="P36" i="4" s="1"/>
  <c r="S36" i="4" s="1"/>
  <c r="C18" i="6"/>
  <c r="C17" i="6"/>
  <c r="C16" i="6"/>
  <c r="C15" i="6"/>
  <c r="C14" i="6"/>
  <c r="C13" i="6"/>
  <c r="C12" i="6"/>
  <c r="E19" i="5"/>
  <c r="N34" i="4"/>
  <c r="K34" i="4"/>
  <c r="H35" i="4"/>
  <c r="P34" i="4"/>
  <c r="S34" i="4" s="1"/>
  <c r="I35" i="4"/>
  <c r="K35" i="4" s="1"/>
  <c r="T95" i="4"/>
  <c r="D46" i="4"/>
  <c r="H46" i="4" s="1"/>
  <c r="F44" i="4"/>
  <c r="H42" i="4"/>
  <c r="Q95" i="4"/>
  <c r="D57" i="4"/>
  <c r="D55" i="4"/>
  <c r="Q55" i="4" s="1"/>
  <c r="D53" i="4"/>
  <c r="N53" i="4" s="1"/>
  <c r="D37" i="4"/>
  <c r="D36" i="4"/>
  <c r="D92" i="4"/>
  <c r="H92" i="4" s="1"/>
  <c r="K91" i="4"/>
  <c r="D32" i="4"/>
  <c r="H32" i="4" s="1"/>
  <c r="D67" i="4"/>
  <c r="D66" i="4"/>
  <c r="D65" i="4"/>
  <c r="H65" i="4" s="1"/>
  <c r="D62" i="4"/>
  <c r="H62" i="4" s="1"/>
  <c r="D61" i="4"/>
  <c r="D29" i="4"/>
  <c r="D28" i="4"/>
  <c r="D27" i="4"/>
  <c r="F26" i="4"/>
  <c r="D22" i="4"/>
  <c r="D21" i="4"/>
  <c r="D20" i="4"/>
  <c r="F19" i="4"/>
  <c r="D15" i="4"/>
  <c r="F12" i="4"/>
  <c r="H11" i="4"/>
  <c r="D84" i="4"/>
  <c r="H84" i="4" s="1"/>
  <c r="F82" i="4"/>
  <c r="H80" i="4"/>
  <c r="T90" i="7" l="1"/>
  <c r="H16" i="5" s="1"/>
  <c r="H19" i="5" s="1"/>
  <c r="Q90" i="7"/>
  <c r="G16" i="5" s="1"/>
  <c r="G19" i="5" s="1"/>
  <c r="N57" i="4"/>
  <c r="K48" i="4"/>
  <c r="Q51" i="4"/>
  <c r="F66" i="4"/>
  <c r="H66" i="4" s="1"/>
  <c r="F74" i="4"/>
  <c r="K61" i="4"/>
  <c r="Q48" i="4"/>
  <c r="H61" i="4"/>
  <c r="T52" i="4"/>
  <c r="T48" i="4"/>
  <c r="H95" i="4"/>
  <c r="F67" i="4"/>
  <c r="H67" i="4" s="1"/>
  <c r="I65" i="4"/>
  <c r="O62" i="4"/>
  <c r="N62" i="4"/>
  <c r="R61" i="4"/>
  <c r="T61" i="4" s="1"/>
  <c r="Q61" i="4"/>
  <c r="N61" i="4"/>
  <c r="K62" i="4"/>
  <c r="N48" i="4"/>
  <c r="O54" i="4"/>
  <c r="N54" i="4"/>
  <c r="L35" i="4"/>
  <c r="T55" i="4"/>
  <c r="T57" i="4"/>
  <c r="H53" i="4"/>
  <c r="K52" i="4"/>
  <c r="K57" i="4"/>
  <c r="Q52" i="4"/>
  <c r="Q57" i="4"/>
  <c r="Q90" i="4"/>
  <c r="N91" i="4"/>
  <c r="K92" i="4"/>
  <c r="H51" i="4"/>
  <c r="H52" i="4"/>
  <c r="K53" i="4"/>
  <c r="N51" i="4"/>
  <c r="N55" i="4"/>
  <c r="Q53" i="4"/>
  <c r="T90" i="4"/>
  <c r="Q91" i="4"/>
  <c r="N92" i="4"/>
  <c r="H90" i="4"/>
  <c r="T53" i="4"/>
  <c r="H55" i="4"/>
  <c r="H57" i="4"/>
  <c r="K54" i="4"/>
  <c r="N52" i="4"/>
  <c r="H69" i="4"/>
  <c r="T91" i="4"/>
  <c r="Q92" i="4"/>
  <c r="K90" i="4"/>
  <c r="H91" i="4"/>
  <c r="T51" i="4"/>
  <c r="K51" i="4"/>
  <c r="K55" i="4"/>
  <c r="T92" i="4"/>
  <c r="O34" i="4"/>
  <c r="H26" i="4"/>
  <c r="H82" i="4"/>
  <c r="H13" i="4"/>
  <c r="H15" i="4"/>
  <c r="H27" i="4"/>
  <c r="H29" i="4"/>
  <c r="H19" i="4"/>
  <c r="H21" i="4"/>
  <c r="H44" i="4"/>
  <c r="Q69" i="4"/>
  <c r="H12" i="4"/>
  <c r="H14" i="4"/>
  <c r="H20" i="4"/>
  <c r="H22" i="4"/>
  <c r="H28" i="4"/>
  <c r="T69" i="4"/>
  <c r="I67" i="4" l="1"/>
  <c r="K67" i="4" s="1"/>
  <c r="I74" i="4"/>
  <c r="I75" i="4" s="1"/>
  <c r="F75" i="4"/>
  <c r="H74" i="4"/>
  <c r="H59" i="4"/>
  <c r="D14" i="6" s="1"/>
  <c r="I66" i="4"/>
  <c r="K66" i="4" s="1"/>
  <c r="L65" i="4"/>
  <c r="L74" i="4" s="1"/>
  <c r="L75" i="4" s="1"/>
  <c r="K65" i="4"/>
  <c r="K59" i="4" s="1"/>
  <c r="E14" i="6" s="1"/>
  <c r="R62" i="4"/>
  <c r="T62" i="4" s="1"/>
  <c r="Q62" i="4"/>
  <c r="Q34" i="4"/>
  <c r="R34" i="4"/>
  <c r="T34" i="4" s="1"/>
  <c r="N69" i="4"/>
  <c r="K69" i="4"/>
  <c r="N35" i="4"/>
  <c r="O35" i="4"/>
  <c r="R35" i="4" s="1"/>
  <c r="Q54" i="4"/>
  <c r="R54" i="4"/>
  <c r="T54" i="4" s="1"/>
  <c r="T39" i="4"/>
  <c r="H13" i="6" s="1"/>
  <c r="T89" i="4"/>
  <c r="H17" i="6" s="1"/>
  <c r="K39" i="4"/>
  <c r="E13" i="6" s="1"/>
  <c r="H39" i="4"/>
  <c r="D13" i="6" s="1"/>
  <c r="O65" i="4" l="1"/>
  <c r="O74" i="4" s="1"/>
  <c r="O75" i="4" s="1"/>
  <c r="L67" i="4"/>
  <c r="N67" i="4" s="1"/>
  <c r="L66" i="4"/>
  <c r="N66" i="4" s="1"/>
  <c r="R65" i="4"/>
  <c r="R74" i="4" s="1"/>
  <c r="R75" i="4" s="1"/>
  <c r="N65" i="4"/>
  <c r="Q35" i="4"/>
  <c r="Q39" i="4"/>
  <c r="G13" i="6" s="1"/>
  <c r="N39" i="4"/>
  <c r="F13" i="6" s="1"/>
  <c r="Q65" i="4" l="1"/>
  <c r="O67" i="4"/>
  <c r="Q67" i="4" s="1"/>
  <c r="O66" i="4"/>
  <c r="Q66" i="4" s="1"/>
  <c r="Q59" i="4" s="1"/>
  <c r="G14" i="6" s="1"/>
  <c r="N59" i="4"/>
  <c r="F14" i="6" s="1"/>
  <c r="R66" i="4"/>
  <c r="T66" i="4" s="1"/>
  <c r="R67" i="4"/>
  <c r="T67" i="4" s="1"/>
  <c r="T65" i="4"/>
  <c r="T35" i="4"/>
  <c r="T59" i="4" l="1"/>
  <c r="H14" i="6" s="1"/>
  <c r="T37" i="4"/>
  <c r="T36" i="4"/>
  <c r="T9" i="4" s="1"/>
  <c r="H12" i="6" s="1"/>
  <c r="D41" i="2"/>
  <c r="D42" i="2"/>
  <c r="D43" i="2"/>
  <c r="D44" i="2"/>
  <c r="D40" i="2"/>
  <c r="N74" i="4" l="1"/>
  <c r="N72" i="4"/>
  <c r="N75" i="4"/>
  <c r="Q73" i="4"/>
  <c r="Q74" i="4"/>
  <c r="Q75" i="4"/>
  <c r="N73" i="4"/>
  <c r="Q72" i="4"/>
  <c r="K35" i="2"/>
  <c r="H73" i="4"/>
  <c r="H72" i="4"/>
  <c r="H75" i="4"/>
  <c r="K73" i="4"/>
  <c r="K74" i="4"/>
  <c r="K72" i="4"/>
  <c r="K75" i="4"/>
  <c r="T74" i="4"/>
  <c r="T75" i="4"/>
  <c r="T72" i="4"/>
  <c r="T73" i="4"/>
  <c r="K33" i="2"/>
  <c r="K34" i="2"/>
  <c r="Q71" i="4" l="1"/>
  <c r="G15" i="6" s="1"/>
  <c r="N87" i="4"/>
  <c r="N77" i="4" s="1"/>
  <c r="F16" i="6" s="1"/>
  <c r="K87" i="4"/>
  <c r="K77" i="4" s="1"/>
  <c r="E16" i="6" s="1"/>
  <c r="T87" i="4"/>
  <c r="T77" i="4" s="1"/>
  <c r="H16" i="6" s="1"/>
  <c r="Q87" i="4"/>
  <c r="Q77" i="4" s="1"/>
  <c r="G16" i="6" s="1"/>
  <c r="H87" i="4"/>
  <c r="H77" i="4" s="1"/>
  <c r="D16" i="6" s="1"/>
  <c r="T71" i="4"/>
  <c r="H15" i="6" s="1"/>
  <c r="H71" i="4"/>
  <c r="D15" i="6" s="1"/>
  <c r="K71" i="4"/>
  <c r="E15" i="6" s="1"/>
  <c r="N71" i="4"/>
  <c r="F15" i="6" s="1"/>
  <c r="H19" i="6" l="1"/>
  <c r="K42" i="2"/>
  <c r="K41" i="2"/>
  <c r="K40" i="2"/>
  <c r="D19" i="5" l="1"/>
  <c r="Q36" i="4"/>
  <c r="N36" i="4"/>
  <c r="Q37" i="4"/>
  <c r="N37" i="4"/>
  <c r="H37" i="4"/>
  <c r="H36" i="4"/>
  <c r="H9" i="4" s="1"/>
  <c r="D12" i="6" s="1"/>
  <c r="H89" i="4"/>
  <c r="D17" i="6" s="1"/>
  <c r="K37" i="4"/>
  <c r="K36" i="4"/>
  <c r="K9" i="4" s="1"/>
  <c r="E12" i="6" s="1"/>
  <c r="N89" i="4" l="1"/>
  <c r="F17" i="6" s="1"/>
  <c r="K89" i="4"/>
  <c r="E17" i="6" s="1"/>
  <c r="E19" i="6" s="1"/>
  <c r="N9" i="4"/>
  <c r="F12" i="6" s="1"/>
  <c r="F19" i="6" s="1"/>
  <c r="Q9" i="4"/>
  <c r="G12" i="6" s="1"/>
  <c r="D19" i="6"/>
  <c r="Q89" i="4"/>
  <c r="G17" i="6" s="1"/>
  <c r="G19" i="6" l="1"/>
</calcChain>
</file>

<file path=xl/sharedStrings.xml><?xml version="1.0" encoding="utf-8"?>
<sst xmlns="http://schemas.openxmlformats.org/spreadsheetml/2006/main" count="614" uniqueCount="135">
  <si>
    <t xml:space="preserve">Country </t>
  </si>
  <si>
    <t>Yes</t>
  </si>
  <si>
    <t>No</t>
  </si>
  <si>
    <t>Year 1</t>
  </si>
  <si>
    <t>Year 2</t>
  </si>
  <si>
    <t>Year 3</t>
  </si>
  <si>
    <t>Year 4</t>
  </si>
  <si>
    <t>Total costs</t>
  </si>
  <si>
    <t>Unit costs</t>
  </si>
  <si>
    <t>Unit</t>
  </si>
  <si>
    <t>YEAR 1</t>
  </si>
  <si>
    <t>YEAR 2</t>
  </si>
  <si>
    <t>YEAR 3</t>
  </si>
  <si>
    <t>YEAR 4</t>
  </si>
  <si>
    <t>Description</t>
  </si>
  <si>
    <t>Preparations</t>
  </si>
  <si>
    <t>Landscape analysis</t>
  </si>
  <si>
    <t>day</t>
  </si>
  <si>
    <t>Airfare</t>
  </si>
  <si>
    <t>item</t>
  </si>
  <si>
    <t>Project management</t>
  </si>
  <si>
    <t>piece</t>
  </si>
  <si>
    <t>Local stakeholder(s)</t>
  </si>
  <si>
    <t>Local travel</t>
  </si>
  <si>
    <t>year</t>
  </si>
  <si>
    <t>Venue</t>
  </si>
  <si>
    <t>Participants (per diem)</t>
  </si>
  <si>
    <t xml:space="preserve"> Annual 1-week trip to assess programmatic impact, train data users, and identify gaps.</t>
  </si>
  <si>
    <t xml:space="preserve">In-country assesment </t>
  </si>
  <si>
    <t>Final report, implementation planning and costed roadmap</t>
  </si>
  <si>
    <t>Remote or in-country technical support</t>
  </si>
  <si>
    <t>Annual assesment</t>
  </si>
  <si>
    <t>In-country network support</t>
  </si>
  <si>
    <t>External consultant</t>
  </si>
  <si>
    <t>Remote network support</t>
  </si>
  <si>
    <t>Per-diem costs for remote staff</t>
  </si>
  <si>
    <t xml:space="preserve">Per-diem costs for local participants </t>
  </si>
  <si>
    <t>In-country daily travel allowance per participant</t>
  </si>
  <si>
    <t xml:space="preserve">Average daily venue costs </t>
  </si>
  <si>
    <t>#</t>
  </si>
  <si>
    <t xml:space="preserve">Per diem consultant </t>
  </si>
  <si>
    <t>Other costs</t>
  </si>
  <si>
    <t>(Additional) items can be added here</t>
  </si>
  <si>
    <t>Unit costs ($)</t>
  </si>
  <si>
    <t>Specimen Referral System Budgeting Tool (for high-level initial estimates)</t>
  </si>
  <si>
    <t>General country cost information</t>
  </si>
  <si>
    <t>Number of districts</t>
  </si>
  <si>
    <t>Number of regions/provinces</t>
  </si>
  <si>
    <t>Number of PCR laboratories</t>
  </si>
  <si>
    <t>Number of GeneXpert machines</t>
  </si>
  <si>
    <t>Health facility and testing information</t>
  </si>
  <si>
    <t>Health facilities to cover</t>
  </si>
  <si>
    <t>Number of primary health care (PHC) facilities</t>
  </si>
  <si>
    <t># of PHC facilities to cover in year 1</t>
  </si>
  <si>
    <t># of PHC facilities to cover in year 2</t>
  </si>
  <si>
    <t># of PHC facilities to cover in year 3</t>
  </si>
  <si>
    <t># of PHC facilities to cover in year 4</t>
  </si>
  <si>
    <t># of PHC facilities to cover in year 5</t>
  </si>
  <si>
    <t># of couriers to cover PHC facilities in year 1</t>
  </si>
  <si>
    <t># of couriers to cover PHC facilities in year 2</t>
  </si>
  <si>
    <t># of couriers to cover PHC facilities in year 3</t>
  </si>
  <si>
    <t># of couriers to cover PHC facilities in year 4</t>
  </si>
  <si>
    <t># of couriers to cover PHC facilities in year 5</t>
  </si>
  <si>
    <t>Year 5</t>
  </si>
  <si>
    <t>Transport equipment</t>
  </si>
  <si>
    <t>Motorcycle box</t>
  </si>
  <si>
    <t>Backpack</t>
  </si>
  <si>
    <t>Research and in-country landscape assesment on national strategy, country stakeholders, and current systems and infrastructure in place leading to summary report with recommendations</t>
  </si>
  <si>
    <t>Triple packaging materials</t>
  </si>
  <si>
    <t>Cold/ice packs</t>
  </si>
  <si>
    <t>Workshop 1: Initial specimen referral system partners' forum</t>
  </si>
  <si>
    <t>Workshop 2: Laboratory and referral network optimization</t>
  </si>
  <si>
    <t>External Senior TA</t>
  </si>
  <si>
    <t>Courier fees</t>
  </si>
  <si>
    <t>Communication costs</t>
  </si>
  <si>
    <t>Printing of all forms, schedules, etc.</t>
  </si>
  <si>
    <t>In-country TA</t>
  </si>
  <si>
    <t>Couriers needed (assuming 2-3x visits to PHC facilities per week)</t>
  </si>
  <si>
    <t>version 1.0: August 2017</t>
  </si>
  <si>
    <t>YEAR 5</t>
  </si>
  <si>
    <t>Training 1: Proper handling/transport of biohazardous materials for service provider</t>
  </si>
  <si>
    <t>Per diem consultant</t>
  </si>
  <si>
    <t>Phase 1: Detailed situational assessment of current specimen referral systems</t>
  </si>
  <si>
    <t>Phase 2: Design of a specimen referral system pilot</t>
  </si>
  <si>
    <t>Phase 3: Setup and implementation of pilot</t>
  </si>
  <si>
    <t>Detailed System Budget for Specimen Referral Implementation</t>
  </si>
  <si>
    <t>Management (including Strategic Planning &amp; Performance Management)</t>
  </si>
  <si>
    <t>Equipment</t>
  </si>
  <si>
    <t>Laboratory and route network optimizations</t>
  </si>
  <si>
    <t>Final analysis to feed into budgeting and workplanning</t>
  </si>
  <si>
    <t>Ongoing TWG meetings - venue</t>
  </si>
  <si>
    <t>Ongoing TWG meetings - tea/coffee</t>
  </si>
  <si>
    <t>Data collection, monitoring and evaluation</t>
  </si>
  <si>
    <t>Human Resources</t>
  </si>
  <si>
    <t>Workshop 3: Strategy, budget and M&amp;E framework development</t>
  </si>
  <si>
    <t>Training 2: Sensitization and biosafety training for health facility/laboratory staff</t>
  </si>
  <si>
    <t>In-country supportive supervision, M&amp;E, QA site visits</t>
  </si>
  <si>
    <t>External Consultant</t>
  </si>
  <si>
    <t>person</t>
  </si>
  <si>
    <t>Freq.</t>
  </si>
  <si>
    <t>Specimen Referral System Budget by Phase</t>
  </si>
  <si>
    <t>trip</t>
  </si>
  <si>
    <t>flight</t>
  </si>
  <si>
    <t>site</t>
  </si>
  <si>
    <t>Local trainer (per diem)</t>
  </si>
  <si>
    <t>Local manager</t>
  </si>
  <si>
    <t>courier/month</t>
  </si>
  <si>
    <t>Network design, scheduling and transportation (incl. courier costs)</t>
  </si>
  <si>
    <t>Triple packaging material cost per site per month</t>
  </si>
  <si>
    <t>Cold/ice packs cost per site</t>
  </si>
  <si>
    <t>Airfare for remote staff</t>
  </si>
  <si>
    <t>Dedicated specimen referral manager salary per yr</t>
  </si>
  <si>
    <t>Tea/coffee costs per person for meeting</t>
  </si>
  <si>
    <t>Management (per diem)</t>
  </si>
  <si>
    <t>Printing costs per site per year</t>
  </si>
  <si>
    <t>Courier fees per courier per month</t>
  </si>
  <si>
    <t>Communication fees per courier per month</t>
  </si>
  <si>
    <t>Specimen Referral System Budget by Component</t>
  </si>
  <si>
    <t>Phase 4: Review of pilot</t>
  </si>
  <si>
    <t>Phase 5: Scale up of the specimen referral system</t>
  </si>
  <si>
    <t>Phase 6: Ongoing monitoring and evaluation, and continuous improvement</t>
  </si>
  <si>
    <t>site per year</t>
  </si>
  <si>
    <t>Instructions: Please fill in all cells highlighted below in yellow</t>
  </si>
  <si>
    <t xml:space="preserve">Actions </t>
  </si>
  <si>
    <t>Sections of the Budget</t>
  </si>
  <si>
    <r>
      <rPr>
        <b/>
        <sz val="12"/>
        <color theme="1"/>
        <rFont val="Arial"/>
        <family val="2"/>
      </rPr>
      <t xml:space="preserve">Instructions and Use for Specimen Referral System Budget Tool: </t>
    </r>
    <r>
      <rPr>
        <sz val="12"/>
        <color theme="1"/>
        <rFont val="Arial"/>
        <family val="2"/>
      </rPr>
      <t>This is a very high level budget estimation tool, which is based roughly on the GxAlert costing tool. This tool can be used by Ministries of Health, implementing partners, donors, etc. at national or sub-national scale. This tool should not be used to do a detailed costing or detailed workplan - for that, the tool in the Specimen Referral Toolkit entitled "Example Workplan - Specimen Referral System" can be used. Once the high-level estimates are made, this tool also automatically categorizes costs for breakdown by component or phase.</t>
    </r>
  </si>
  <si>
    <t>"Inputs" Tab</t>
  </si>
  <si>
    <r>
      <rPr>
        <b/>
        <sz val="12"/>
        <color theme="1"/>
        <rFont val="Arial"/>
        <family val="2"/>
      </rPr>
      <t>Column C</t>
    </r>
    <r>
      <rPr>
        <sz val="12"/>
        <color theme="1"/>
        <rFont val="Arial"/>
        <family val="2"/>
      </rPr>
      <t xml:space="preserve"> describes certain inputs that are necessary for the high-level budgeting</t>
    </r>
  </si>
  <si>
    <t>No action needed, but these are the main inputs necessary for the high-level budget estimate</t>
  </si>
  <si>
    <r>
      <rPr>
        <b/>
        <sz val="12"/>
        <color theme="1"/>
        <rFont val="Arial"/>
        <family val="2"/>
      </rPr>
      <t xml:space="preserve">Column D </t>
    </r>
    <r>
      <rPr>
        <sz val="12"/>
        <color theme="1"/>
        <rFont val="Arial"/>
        <family val="2"/>
      </rPr>
      <t>refers to the cost estimate of the input</t>
    </r>
  </si>
  <si>
    <t>Enter in an answer to all cells highlighted in Yellow</t>
  </si>
  <si>
    <r>
      <t xml:space="preserve">Summary by Component </t>
    </r>
    <r>
      <rPr>
        <sz val="12"/>
        <color theme="1"/>
        <rFont val="Arial"/>
        <family val="2"/>
      </rPr>
      <t>automatically summarizes costs by Component - no additional actions needed for this tab</t>
    </r>
  </si>
  <si>
    <r>
      <t xml:space="preserve">Budget by Component </t>
    </r>
    <r>
      <rPr>
        <sz val="12"/>
        <color theme="1"/>
        <rFont val="Arial"/>
        <family val="2"/>
      </rPr>
      <t>provides a more detailed calculation, using the inputs entered - no additional actions needed for this tab</t>
    </r>
  </si>
  <si>
    <r>
      <t>Summary by Phase</t>
    </r>
    <r>
      <rPr>
        <sz val="12"/>
        <color theme="1"/>
        <rFont val="Arial"/>
        <family val="2"/>
      </rPr>
      <t xml:space="preserve"> automatically summarizes costs by Phase - no additional actions needed for this tab</t>
    </r>
  </si>
  <si>
    <r>
      <t>Budget by Phase</t>
    </r>
    <r>
      <rPr>
        <sz val="12"/>
        <color theme="1"/>
        <rFont val="Arial"/>
        <family val="2"/>
      </rPr>
      <t xml:space="preserve"> provides a more detailed calculation, using the inputs entered - no additional actions needed for this tab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</si>
</sst>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2"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b/>
      <sz val="14"/>
      <color theme="1"/>
      <name val="Calibri"/>
      <family val="2"/>
      <scheme val="minor"/>
    </font>
    <font>
      <b/>
      <sz val="11"/>
      <color rgb="FFFF0000"/>
      <name val="Calibri"/>
      <family val="2"/>
      <scheme val="minor"/>
    </font>
    <font>
      <b/>
      <sz val="16"/>
      <color theme="1"/>
      <name val="Calibri"/>
      <family val="2"/>
      <scheme val="minor"/>
    </font>
    <font>
      <b/>
      <sz val="18"/>
      <color theme="1"/>
      <name val="Calibri"/>
      <family val="2"/>
      <scheme val="minor"/>
    </font>
    <font>
      <i/>
      <sz val="10"/>
      <color theme="1"/>
      <name val="Calibri"/>
      <family val="2"/>
      <scheme val="minor"/>
    </font>
    <font>
      <sz val="12"/>
      <color theme="1"/>
      <name val="Arial"/>
      <family val="2"/>
    </font>
    <font>
      <b/>
      <sz val="12"/>
      <color theme="1"/>
      <name val="Arial"/>
      <family val="2"/>
    </font>
    <font>
      <b/>
      <sz val="12"/>
      <color theme="0" tint="-0.1499984740745262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3" tint="-0.249977111117893"/>
        <bgColor indexed="64"/>
      </patternFill>
    </fill>
    <fill>
      <patternFill patternType="solid">
        <fgColor theme="8" tint="0.79998168889431442"/>
        <bgColor indexed="64"/>
      </patternFill>
    </fill>
  </fills>
  <borders count="29">
    <border>
      <left/>
      <right/>
      <top/>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B050"/>
      </left>
      <right style="medium">
        <color rgb="FF00B050"/>
      </right>
      <top style="medium">
        <color rgb="FF00B050"/>
      </top>
      <bottom style="medium">
        <color rgb="FF00B050"/>
      </bottom>
      <diagonal/>
    </border>
    <border>
      <left style="medium">
        <color rgb="FF00B050"/>
      </left>
      <right style="medium">
        <color rgb="FF00B050"/>
      </right>
      <top style="medium">
        <color rgb="FF00B050"/>
      </top>
      <bottom/>
      <diagonal/>
    </border>
    <border>
      <left style="medium">
        <color rgb="FF00B050"/>
      </left>
      <right style="medium">
        <color rgb="FF00B050"/>
      </right>
      <top/>
      <bottom/>
      <diagonal/>
    </border>
    <border>
      <left style="medium">
        <color rgb="FF00B050"/>
      </left>
      <right style="medium">
        <color rgb="FF00B050"/>
      </right>
      <top/>
      <bottom style="medium">
        <color rgb="FF00B050"/>
      </bottom>
      <diagonal/>
    </border>
    <border>
      <left/>
      <right style="medium">
        <color auto="1"/>
      </right>
      <top style="mediumDashed">
        <color auto="1"/>
      </top>
      <bottom/>
      <diagonal/>
    </border>
    <border>
      <left/>
      <right style="medium">
        <color auto="1"/>
      </right>
      <top/>
      <bottom style="mediumDashed">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s>
  <cellStyleXfs count="1">
    <xf numFmtId="0" fontId="0" fillId="0" borderId="0"/>
  </cellStyleXfs>
  <cellXfs count="218">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0" fillId="0" borderId="0" xfId="0" applyFont="1" applyAlignment="1">
      <alignment wrapText="1"/>
    </xf>
    <xf numFmtId="0" fontId="0" fillId="0" borderId="0" xfId="0" applyFont="1"/>
    <xf numFmtId="0" fontId="2" fillId="0" borderId="0" xfId="0" applyFont="1" applyAlignment="1">
      <alignment wrapText="1"/>
    </xf>
    <xf numFmtId="0" fontId="2" fillId="0" borderId="0" xfId="0" applyFont="1"/>
    <xf numFmtId="0" fontId="0" fillId="0" borderId="0" xfId="0" applyFill="1"/>
    <xf numFmtId="0" fontId="0" fillId="0" borderId="0" xfId="0" applyFill="1" applyAlignment="1">
      <alignment wrapText="1"/>
    </xf>
    <xf numFmtId="0" fontId="1" fillId="2" borderId="0" xfId="0" applyFont="1" applyFill="1"/>
    <xf numFmtId="0" fontId="0" fillId="2" borderId="0" xfId="0" applyFill="1"/>
    <xf numFmtId="0" fontId="0" fillId="2" borderId="0" xfId="0" applyFill="1" applyAlignment="1">
      <alignment wrapText="1"/>
    </xf>
    <xf numFmtId="164" fontId="0" fillId="0" borderId="0" xfId="0" applyNumberFormat="1"/>
    <xf numFmtId="0" fontId="1" fillId="2" borderId="0" xfId="0" applyFont="1" applyFill="1" applyAlignment="1">
      <alignment wrapText="1"/>
    </xf>
    <xf numFmtId="0" fontId="1" fillId="4" borderId="1" xfId="0" applyFont="1" applyFill="1" applyBorder="1"/>
    <xf numFmtId="0" fontId="0" fillId="4" borderId="2" xfId="0" applyFill="1" applyBorder="1"/>
    <xf numFmtId="164" fontId="0" fillId="4" borderId="2" xfId="0" applyNumberFormat="1" applyFill="1" applyBorder="1"/>
    <xf numFmtId="0" fontId="0" fillId="4" borderId="4" xfId="0" applyFill="1" applyBorder="1"/>
    <xf numFmtId="0" fontId="0" fillId="4" borderId="0" xfId="0" applyFill="1" applyBorder="1"/>
    <xf numFmtId="164" fontId="0" fillId="4" borderId="0" xfId="0" applyNumberFormat="1" applyFill="1" applyBorder="1"/>
    <xf numFmtId="0" fontId="0" fillId="4" borderId="6" xfId="0" applyFill="1" applyBorder="1"/>
    <xf numFmtId="0" fontId="0" fillId="4" borderId="7" xfId="0" applyFill="1" applyBorder="1"/>
    <xf numFmtId="0" fontId="1" fillId="4" borderId="4" xfId="0" applyFont="1" applyFill="1" applyBorder="1"/>
    <xf numFmtId="44" fontId="0" fillId="4" borderId="3" xfId="0" applyNumberFormat="1" applyFill="1" applyBorder="1"/>
    <xf numFmtId="44" fontId="0" fillId="0" borderId="0" xfId="0" applyNumberFormat="1" applyBorder="1"/>
    <xf numFmtId="44" fontId="0" fillId="4" borderId="5" xfId="0" applyNumberFormat="1" applyFill="1" applyBorder="1"/>
    <xf numFmtId="44" fontId="0" fillId="4" borderId="8" xfId="0" applyNumberFormat="1" applyFill="1" applyBorder="1"/>
    <xf numFmtId="44" fontId="0" fillId="0" borderId="0" xfId="0" applyNumberFormat="1"/>
    <xf numFmtId="44" fontId="0" fillId="4" borderId="2" xfId="0" applyNumberFormat="1" applyFill="1" applyBorder="1"/>
    <xf numFmtId="44" fontId="0" fillId="4" borderId="0" xfId="0" applyNumberFormat="1" applyFill="1" applyBorder="1"/>
    <xf numFmtId="44" fontId="0" fillId="4" borderId="7" xfId="0" applyNumberFormat="1" applyFill="1" applyBorder="1"/>
    <xf numFmtId="0" fontId="0" fillId="2" borderId="0" xfId="0" applyFont="1" applyFill="1" applyBorder="1"/>
    <xf numFmtId="0" fontId="2" fillId="2" borderId="0" xfId="0" applyFont="1" applyFill="1" applyBorder="1" applyProtection="1"/>
    <xf numFmtId="0" fontId="0" fillId="2" borderId="0" xfId="0" applyFont="1" applyFill="1" applyBorder="1" applyProtection="1"/>
    <xf numFmtId="0" fontId="1" fillId="2" borderId="0" xfId="0" applyFont="1" applyFill="1" applyBorder="1" applyProtection="1"/>
    <xf numFmtId="0" fontId="5" fillId="2" borderId="0" xfId="0" applyFont="1" applyFill="1" applyBorder="1" applyAlignment="1" applyProtection="1">
      <alignment horizontal="center"/>
    </xf>
    <xf numFmtId="0" fontId="0" fillId="0" borderId="0" xfId="0" applyFont="1" applyBorder="1" applyProtection="1"/>
    <xf numFmtId="0" fontId="0" fillId="3" borderId="0" xfId="0" applyFont="1" applyFill="1" applyBorder="1" applyProtection="1"/>
    <xf numFmtId="0" fontId="1" fillId="2" borderId="0" xfId="0" applyFont="1" applyFill="1" applyBorder="1" applyAlignment="1" applyProtection="1">
      <alignment horizontal="center"/>
    </xf>
    <xf numFmtId="0" fontId="1" fillId="3" borderId="0" xfId="0" applyFont="1" applyFill="1" applyBorder="1" applyProtection="1"/>
    <xf numFmtId="44" fontId="0" fillId="3" borderId="0" xfId="0" applyNumberFormat="1" applyFont="1" applyFill="1" applyBorder="1" applyProtection="1"/>
    <xf numFmtId="0" fontId="2" fillId="3" borderId="0" xfId="0" applyFont="1" applyFill="1" applyBorder="1" applyProtection="1"/>
    <xf numFmtId="44" fontId="3" fillId="3" borderId="0" xfId="0" applyNumberFormat="1" applyFont="1" applyFill="1" applyBorder="1" applyProtection="1"/>
    <xf numFmtId="0" fontId="0" fillId="2" borderId="12" xfId="0" applyFont="1" applyFill="1" applyBorder="1"/>
    <xf numFmtId="0" fontId="0" fillId="2" borderId="13" xfId="0" applyFont="1" applyFill="1" applyBorder="1" applyProtection="1"/>
    <xf numFmtId="0" fontId="4" fillId="2" borderId="0" xfId="0" applyFont="1" applyFill="1" applyBorder="1" applyAlignment="1" applyProtection="1"/>
    <xf numFmtId="0" fontId="4" fillId="2" borderId="13" xfId="0" applyFont="1" applyFill="1" applyBorder="1" applyAlignment="1" applyProtection="1"/>
    <xf numFmtId="0" fontId="0" fillId="0" borderId="0" xfId="0" applyFont="1" applyBorder="1"/>
    <xf numFmtId="0" fontId="0" fillId="0" borderId="0" xfId="0" applyAlignment="1"/>
    <xf numFmtId="0" fontId="0" fillId="5" borderId="18" xfId="0" applyFont="1" applyFill="1" applyBorder="1" applyProtection="1">
      <protection locked="0"/>
    </xf>
    <xf numFmtId="0" fontId="0" fillId="5" borderId="19" xfId="0" applyFont="1" applyFill="1" applyBorder="1" applyProtection="1">
      <protection locked="0"/>
    </xf>
    <xf numFmtId="0" fontId="0" fillId="5" borderId="20" xfId="0" applyFont="1" applyFill="1" applyBorder="1" applyProtection="1">
      <protection locked="0"/>
    </xf>
    <xf numFmtId="0" fontId="0" fillId="4" borderId="4" xfId="0" applyFont="1" applyFill="1" applyBorder="1"/>
    <xf numFmtId="0" fontId="0" fillId="0" borderId="0" xfId="0" applyFill="1" applyAlignment="1"/>
    <xf numFmtId="0" fontId="0" fillId="0" borderId="0" xfId="0" applyFill="1" applyBorder="1"/>
    <xf numFmtId="44" fontId="0" fillId="0" borderId="0" xfId="0" applyNumberFormat="1" applyFill="1" applyBorder="1"/>
    <xf numFmtId="164" fontId="0" fillId="7" borderId="0" xfId="0" applyNumberFormat="1" applyFill="1" applyBorder="1" applyProtection="1">
      <protection locked="0"/>
    </xf>
    <xf numFmtId="0" fontId="0" fillId="2" borderId="14" xfId="0" applyFont="1" applyFill="1" applyBorder="1"/>
    <xf numFmtId="0" fontId="0" fillId="2" borderId="15" xfId="0" applyFont="1" applyFill="1" applyBorder="1" applyProtection="1"/>
    <xf numFmtId="0" fontId="0" fillId="2" borderId="16" xfId="0" applyFont="1" applyFill="1" applyBorder="1" applyProtection="1"/>
    <xf numFmtId="0" fontId="0" fillId="5" borderId="9" xfId="0" applyFont="1" applyFill="1" applyBorder="1"/>
    <xf numFmtId="0" fontId="0" fillId="5" borderId="10" xfId="0" applyFont="1" applyFill="1" applyBorder="1"/>
    <xf numFmtId="0" fontId="0" fillId="5" borderId="11" xfId="0" applyFont="1" applyFill="1" applyBorder="1"/>
    <xf numFmtId="0" fontId="0" fillId="5" borderId="12" xfId="0" applyFont="1" applyFill="1" applyBorder="1"/>
    <xf numFmtId="0" fontId="0" fillId="5" borderId="0" xfId="0" applyFont="1" applyFill="1" applyBorder="1"/>
    <xf numFmtId="0" fontId="0" fillId="5" borderId="13" xfId="0" applyFont="1" applyFill="1" applyBorder="1"/>
    <xf numFmtId="0" fontId="0" fillId="2" borderId="13" xfId="0" applyFont="1" applyFill="1" applyBorder="1"/>
    <xf numFmtId="0" fontId="4" fillId="2" borderId="9" xfId="0" applyFont="1" applyFill="1" applyBorder="1" applyAlignment="1" applyProtection="1"/>
    <xf numFmtId="0" fontId="4" fillId="2" borderId="10" xfId="0" applyFont="1" applyFill="1" applyBorder="1" applyAlignment="1" applyProtection="1"/>
    <xf numFmtId="0" fontId="4" fillId="2" borderId="11" xfId="0" applyFont="1" applyFill="1" applyBorder="1" applyAlignment="1" applyProtection="1"/>
    <xf numFmtId="17" fontId="0" fillId="0" borderId="0" xfId="0" applyNumberFormat="1" applyFont="1" applyBorder="1"/>
    <xf numFmtId="0" fontId="1" fillId="0" borderId="9" xfId="0" applyFont="1" applyBorder="1"/>
    <xf numFmtId="0" fontId="1" fillId="5" borderId="10" xfId="0" applyFont="1" applyFill="1" applyBorder="1"/>
    <xf numFmtId="0" fontId="0" fillId="5" borderId="10" xfId="0" applyFill="1" applyBorder="1"/>
    <xf numFmtId="164" fontId="0" fillId="5" borderId="10" xfId="0" applyNumberFormat="1" applyFill="1" applyBorder="1"/>
    <xf numFmtId="44" fontId="0" fillId="5" borderId="10" xfId="0" applyNumberFormat="1" applyFill="1" applyBorder="1"/>
    <xf numFmtId="44" fontId="0" fillId="5" borderId="11" xfId="0" applyNumberFormat="1" applyFill="1" applyBorder="1"/>
    <xf numFmtId="0" fontId="1" fillId="5" borderId="12" xfId="0" applyFont="1" applyFill="1" applyBorder="1"/>
    <xf numFmtId="0" fontId="0" fillId="5" borderId="0" xfId="0" applyFill="1" applyBorder="1"/>
    <xf numFmtId="164" fontId="0" fillId="5" borderId="0" xfId="0" applyNumberFormat="1" applyFill="1" applyBorder="1"/>
    <xf numFmtId="44" fontId="0" fillId="5" borderId="0" xfId="0" applyNumberFormat="1" applyFill="1" applyBorder="1"/>
    <xf numFmtId="44" fontId="0" fillId="5" borderId="13" xfId="0" applyNumberFormat="1" applyFill="1" applyBorder="1"/>
    <xf numFmtId="0" fontId="1" fillId="0" borderId="12" xfId="0" applyFont="1" applyBorder="1"/>
    <xf numFmtId="0" fontId="1" fillId="0" borderId="0" xfId="0" applyFont="1" applyBorder="1"/>
    <xf numFmtId="164" fontId="1" fillId="0" borderId="0" xfId="0" applyNumberFormat="1" applyFont="1" applyBorder="1"/>
    <xf numFmtId="44" fontId="1" fillId="0" borderId="0" xfId="0" applyNumberFormat="1" applyFont="1" applyBorder="1" applyAlignment="1">
      <alignment horizontal="center"/>
    </xf>
    <xf numFmtId="44" fontId="1" fillId="0" borderId="13" xfId="0" applyNumberFormat="1" applyFont="1" applyBorder="1" applyAlignment="1">
      <alignment horizontal="center"/>
    </xf>
    <xf numFmtId="0" fontId="1" fillId="2" borderId="12" xfId="0" applyFont="1" applyFill="1" applyBorder="1"/>
    <xf numFmtId="0" fontId="1" fillId="2" borderId="0" xfId="0" applyFont="1" applyFill="1" applyBorder="1" applyAlignment="1"/>
    <xf numFmtId="44" fontId="1" fillId="2" borderId="0" xfId="0" applyNumberFormat="1" applyFont="1" applyFill="1" applyBorder="1"/>
    <xf numFmtId="44" fontId="1" fillId="2" borderId="13" xfId="0" applyNumberFormat="1" applyFont="1" applyFill="1" applyBorder="1"/>
    <xf numFmtId="44" fontId="0" fillId="0" borderId="13" xfId="0" applyNumberFormat="1" applyBorder="1"/>
    <xf numFmtId="0" fontId="0" fillId="0" borderId="0" xfId="0" applyBorder="1"/>
    <xf numFmtId="164" fontId="0" fillId="0" borderId="0" xfId="0" applyNumberFormat="1" applyBorder="1"/>
    <xf numFmtId="0" fontId="1" fillId="0" borderId="12" xfId="0" applyFont="1" applyFill="1" applyBorder="1"/>
    <xf numFmtId="44" fontId="0" fillId="0" borderId="13" xfId="0" applyNumberFormat="1" applyFill="1" applyBorder="1"/>
    <xf numFmtId="164" fontId="0" fillId="0" borderId="0" xfId="0" applyNumberFormat="1" applyFill="1" applyBorder="1"/>
    <xf numFmtId="0" fontId="0" fillId="0" borderId="13" xfId="0" applyBorder="1"/>
    <xf numFmtId="0" fontId="1" fillId="2" borderId="0" xfId="0" applyFont="1" applyFill="1" applyBorder="1"/>
    <xf numFmtId="0" fontId="0" fillId="0" borderId="0" xfId="0" applyBorder="1" applyAlignment="1">
      <alignment wrapText="1"/>
    </xf>
    <xf numFmtId="0" fontId="0" fillId="0" borderId="0" xfId="0" applyFont="1" applyBorder="1" applyAlignment="1">
      <alignment wrapText="1"/>
    </xf>
    <xf numFmtId="44" fontId="0" fillId="4" borderId="21" xfId="0" applyNumberFormat="1" applyFill="1" applyBorder="1"/>
    <xf numFmtId="44" fontId="0" fillId="4" borderId="13" xfId="0" applyNumberFormat="1" applyFill="1" applyBorder="1"/>
    <xf numFmtId="44" fontId="0" fillId="4" borderId="22" xfId="0" applyNumberFormat="1" applyFill="1" applyBorder="1"/>
    <xf numFmtId="0" fontId="1" fillId="0" borderId="14" xfId="0" applyFont="1" applyBorder="1"/>
    <xf numFmtId="0" fontId="0" fillId="0" borderId="15" xfId="0" applyBorder="1"/>
    <xf numFmtId="164" fontId="0" fillId="0" borderId="15" xfId="0" applyNumberFormat="1" applyBorder="1"/>
    <xf numFmtId="44" fontId="0" fillId="0" borderId="15" xfId="0" applyNumberFormat="1" applyBorder="1"/>
    <xf numFmtId="44" fontId="0" fillId="0" borderId="16" xfId="0" applyNumberFormat="1" applyBorder="1"/>
    <xf numFmtId="164" fontId="1" fillId="8" borderId="0" xfId="0" applyNumberFormat="1" applyFont="1" applyFill="1" applyBorder="1"/>
    <xf numFmtId="164" fontId="1" fillId="8" borderId="7" xfId="0" applyNumberFormat="1" applyFont="1" applyFill="1" applyBorder="1" applyProtection="1"/>
    <xf numFmtId="164" fontId="1" fillId="8" borderId="0" xfId="0" applyNumberFormat="1" applyFont="1" applyFill="1" applyBorder="1" applyProtection="1"/>
    <xf numFmtId="44" fontId="1" fillId="8" borderId="0" xfId="0" applyNumberFormat="1" applyFont="1" applyFill="1" applyBorder="1"/>
    <xf numFmtId="0" fontId="0" fillId="5" borderId="10" xfId="0" applyNumberFormat="1" applyFill="1" applyBorder="1" applyAlignment="1">
      <alignment horizontal="right"/>
    </xf>
    <xf numFmtId="0" fontId="0" fillId="5" borderId="0" xfId="0" applyNumberFormat="1" applyFill="1" applyBorder="1" applyAlignment="1">
      <alignment horizontal="right"/>
    </xf>
    <xf numFmtId="0" fontId="1" fillId="0" borderId="0" xfId="0" applyNumberFormat="1" applyFont="1" applyBorder="1" applyAlignment="1">
      <alignment horizontal="right"/>
    </xf>
    <xf numFmtId="0" fontId="1" fillId="2" borderId="0" xfId="0" applyNumberFormat="1" applyFont="1" applyFill="1" applyBorder="1" applyAlignment="1">
      <alignment horizontal="right"/>
    </xf>
    <xf numFmtId="0" fontId="0" fillId="4" borderId="0" xfId="0" applyNumberFormat="1" applyFill="1" applyBorder="1" applyAlignment="1">
      <alignment horizontal="right"/>
    </xf>
    <xf numFmtId="0" fontId="0" fillId="0" borderId="0" xfId="0" applyNumberFormat="1" applyBorder="1" applyAlignment="1">
      <alignment horizontal="right"/>
    </xf>
    <xf numFmtId="0" fontId="0" fillId="0" borderId="0" xfId="0" applyAlignment="1">
      <alignment horizontal="right"/>
    </xf>
    <xf numFmtId="0" fontId="1" fillId="6" borderId="0" xfId="0" applyNumberFormat="1" applyFont="1" applyFill="1" applyBorder="1" applyAlignment="1">
      <alignment horizontal="right"/>
    </xf>
    <xf numFmtId="0" fontId="1" fillId="6" borderId="0" xfId="0" applyFont="1" applyFill="1" applyBorder="1" applyAlignment="1">
      <alignment horizontal="right" vertical="center"/>
    </xf>
    <xf numFmtId="0" fontId="0" fillId="0" borderId="0" xfId="0" applyNumberFormat="1" applyFill="1" applyBorder="1" applyAlignment="1">
      <alignment horizontal="right"/>
    </xf>
    <xf numFmtId="0" fontId="1" fillId="0" borderId="0" xfId="0" applyNumberFormat="1" applyFont="1" applyFill="1" applyBorder="1" applyAlignment="1">
      <alignment horizontal="right"/>
    </xf>
    <xf numFmtId="0" fontId="0" fillId="4" borderId="2" xfId="0" applyNumberFormat="1" applyFill="1" applyBorder="1" applyAlignment="1">
      <alignment horizontal="right"/>
    </xf>
    <xf numFmtId="0" fontId="0" fillId="0" borderId="15" xfId="0" applyNumberFormat="1" applyBorder="1" applyAlignment="1">
      <alignment horizontal="right"/>
    </xf>
    <xf numFmtId="0" fontId="0" fillId="0" borderId="0" xfId="0" applyNumberFormat="1" applyAlignment="1">
      <alignment horizontal="right"/>
    </xf>
    <xf numFmtId="0" fontId="0" fillId="5" borderId="10" xfId="0" applyFill="1" applyBorder="1" applyAlignment="1">
      <alignment horizontal="right" vertical="center"/>
    </xf>
    <xf numFmtId="0" fontId="0" fillId="5" borderId="0" xfId="0" applyFill="1" applyBorder="1" applyAlignment="1">
      <alignment horizontal="right" vertical="center"/>
    </xf>
    <xf numFmtId="0" fontId="1" fillId="0" borderId="0" xfId="0" applyFont="1" applyBorder="1" applyAlignment="1">
      <alignment horizontal="right" vertical="center"/>
    </xf>
    <xf numFmtId="0" fontId="0" fillId="4" borderId="2" xfId="0" applyFill="1" applyBorder="1" applyAlignment="1">
      <alignment horizontal="right" vertical="center"/>
    </xf>
    <xf numFmtId="0" fontId="0" fillId="4" borderId="0" xfId="0" applyFill="1" applyBorder="1" applyAlignment="1">
      <alignment horizontal="right" vertical="center"/>
    </xf>
    <xf numFmtId="0" fontId="0" fillId="0" borderId="0" xfId="0" applyBorder="1" applyAlignment="1">
      <alignment horizontal="right" vertical="center"/>
    </xf>
    <xf numFmtId="0" fontId="0" fillId="6" borderId="7" xfId="0" applyFill="1" applyBorder="1" applyAlignment="1">
      <alignment horizontal="right" vertical="center"/>
    </xf>
    <xf numFmtId="0" fontId="0" fillId="0" borderId="0" xfId="0" applyFill="1" applyBorder="1" applyAlignment="1">
      <alignment horizontal="right" vertical="center"/>
    </xf>
    <xf numFmtId="0" fontId="1" fillId="0" borderId="0" xfId="0" applyFont="1" applyFill="1" applyBorder="1" applyAlignment="1">
      <alignment horizontal="right" vertical="center"/>
    </xf>
    <xf numFmtId="0" fontId="0" fillId="0" borderId="15" xfId="0" applyBorder="1" applyAlignment="1">
      <alignment horizontal="right" vertical="center"/>
    </xf>
    <xf numFmtId="0" fontId="0" fillId="0" borderId="0" xfId="0" applyAlignment="1">
      <alignment horizontal="right" vertical="center"/>
    </xf>
    <xf numFmtId="0" fontId="1" fillId="4" borderId="6" xfId="0" applyFont="1" applyFill="1" applyBorder="1"/>
    <xf numFmtId="164" fontId="1" fillId="2" borderId="0" xfId="0" applyNumberFormat="1" applyFont="1" applyFill="1" applyBorder="1" applyAlignment="1">
      <alignment horizontal="center" wrapText="1"/>
    </xf>
    <xf numFmtId="0" fontId="1" fillId="2" borderId="0" xfId="0" applyFont="1" applyFill="1" applyBorder="1" applyAlignment="1">
      <alignment horizontal="right"/>
    </xf>
    <xf numFmtId="0" fontId="1" fillId="2" borderId="0" xfId="0" applyFont="1" applyFill="1" applyBorder="1" applyAlignment="1">
      <alignment horizontal="center"/>
    </xf>
    <xf numFmtId="0" fontId="0" fillId="0" borderId="21" xfId="0" applyBorder="1"/>
    <xf numFmtId="0" fontId="0" fillId="6" borderId="0" xfId="0" applyFill="1" applyBorder="1" applyAlignment="1" applyProtection="1">
      <alignment horizontal="right" vertical="center"/>
      <protection locked="0"/>
    </xf>
    <xf numFmtId="0" fontId="0" fillId="6" borderId="0" xfId="0" applyNumberFormat="1" applyFill="1" applyBorder="1" applyAlignment="1" applyProtection="1">
      <alignment horizontal="right"/>
      <protection locked="0"/>
    </xf>
    <xf numFmtId="0" fontId="0" fillId="6" borderId="7" xfId="0" applyFill="1" applyBorder="1" applyAlignment="1" applyProtection="1">
      <alignment horizontal="right" vertical="center"/>
      <protection locked="0"/>
    </xf>
    <xf numFmtId="0" fontId="1" fillId="6" borderId="0" xfId="0" applyFont="1" applyFill="1" applyBorder="1" applyAlignment="1" applyProtection="1">
      <alignment horizontal="right"/>
    </xf>
    <xf numFmtId="44" fontId="0" fillId="0" borderId="0" xfId="0" applyNumberFormat="1" applyFill="1" applyBorder="1" applyProtection="1"/>
    <xf numFmtId="0" fontId="1" fillId="6" borderId="0" xfId="0" applyNumberFormat="1" applyFont="1" applyFill="1" applyBorder="1" applyAlignment="1" applyProtection="1">
      <alignment horizontal="right"/>
    </xf>
    <xf numFmtId="44" fontId="0" fillId="0" borderId="13" xfId="0" applyNumberFormat="1" applyFill="1" applyBorder="1" applyProtection="1"/>
    <xf numFmtId="0" fontId="1" fillId="6" borderId="0" xfId="0" applyFont="1" applyFill="1" applyBorder="1" applyAlignment="1" applyProtection="1">
      <alignment horizontal="right" vertical="center"/>
    </xf>
    <xf numFmtId="44" fontId="0" fillId="0" borderId="13" xfId="0" applyNumberFormat="1" applyBorder="1" applyProtection="1"/>
    <xf numFmtId="0" fontId="0" fillId="6" borderId="7" xfId="0" applyNumberFormat="1" applyFill="1" applyBorder="1" applyAlignment="1" applyProtection="1">
      <alignment horizontal="right"/>
      <protection locked="0"/>
    </xf>
    <xf numFmtId="0" fontId="0" fillId="7" borderId="0" xfId="0" applyFill="1" applyProtection="1">
      <protection locked="0"/>
    </xf>
    <xf numFmtId="0" fontId="0" fillId="6" borderId="0" xfId="0" applyFill="1" applyProtection="1">
      <protection locked="0"/>
    </xf>
    <xf numFmtId="0" fontId="8" fillId="5" borderId="0" xfId="0" applyFont="1" applyFill="1" applyBorder="1"/>
    <xf numFmtId="0" fontId="0" fillId="9" borderId="17" xfId="0" applyFont="1" applyFill="1" applyBorder="1" applyProtection="1">
      <protection locked="0"/>
    </xf>
    <xf numFmtId="0" fontId="1" fillId="3" borderId="0" xfId="0" applyFont="1" applyFill="1" applyBorder="1" applyAlignment="1" applyProtection="1"/>
    <xf numFmtId="0" fontId="0" fillId="0" borderId="2" xfId="0" applyBorder="1" applyAlignment="1">
      <alignment horizontal="right"/>
    </xf>
    <xf numFmtId="0" fontId="0" fillId="0" borderId="2" xfId="0" applyBorder="1"/>
    <xf numFmtId="0" fontId="0" fillId="0" borderId="2" xfId="0" applyNumberFormat="1" applyBorder="1" applyAlignment="1">
      <alignment horizontal="right"/>
    </xf>
    <xf numFmtId="0" fontId="0" fillId="0" borderId="0" xfId="0" applyBorder="1" applyAlignment="1">
      <alignment horizontal="right"/>
    </xf>
    <xf numFmtId="1" fontId="0" fillId="6" borderId="0" xfId="0" applyNumberFormat="1" applyFont="1" applyFill="1" applyBorder="1" applyAlignment="1">
      <alignment horizontal="right" vertical="center"/>
    </xf>
    <xf numFmtId="0" fontId="0" fillId="6" borderId="0" xfId="0" applyFont="1" applyFill="1" applyBorder="1" applyAlignment="1">
      <alignment horizontal="right" vertical="center"/>
    </xf>
    <xf numFmtId="0" fontId="0" fillId="6" borderId="0" xfId="0" applyNumberFormat="1" applyFont="1" applyFill="1" applyBorder="1" applyAlignment="1">
      <alignment horizontal="right"/>
    </xf>
    <xf numFmtId="44" fontId="0" fillId="9" borderId="18" xfId="0" applyNumberFormat="1" applyFont="1" applyFill="1" applyBorder="1" applyProtection="1">
      <protection locked="0"/>
    </xf>
    <xf numFmtId="44" fontId="0" fillId="9" borderId="19" xfId="0" applyNumberFormat="1" applyFont="1" applyFill="1" applyBorder="1" applyProtection="1">
      <protection locked="0"/>
    </xf>
    <xf numFmtId="44" fontId="0" fillId="9" borderId="20" xfId="0" applyNumberFormat="1" applyFont="1" applyFill="1" applyBorder="1" applyProtection="1">
      <protection locked="0"/>
    </xf>
    <xf numFmtId="0" fontId="0" fillId="9" borderId="18" xfId="0" applyFont="1" applyFill="1" applyBorder="1" applyProtection="1">
      <protection locked="0"/>
    </xf>
    <xf numFmtId="0" fontId="0" fillId="9" borderId="19" xfId="0" applyFont="1" applyFill="1" applyBorder="1" applyProtection="1">
      <protection locked="0"/>
    </xf>
    <xf numFmtId="0" fontId="0" fillId="9" borderId="20" xfId="0" applyFont="1" applyFill="1" applyBorder="1" applyProtection="1">
      <protection locked="0"/>
    </xf>
    <xf numFmtId="0" fontId="0" fillId="0" borderId="4" xfId="0" applyNumberFormat="1" applyFill="1" applyBorder="1" applyAlignment="1">
      <alignment horizontal="right"/>
    </xf>
    <xf numFmtId="0" fontId="0" fillId="0" borderId="4" xfId="0" applyNumberFormat="1" applyFill="1" applyBorder="1" applyAlignment="1" applyProtection="1">
      <alignment horizontal="right"/>
      <protection locked="0"/>
    </xf>
    <xf numFmtId="0" fontId="0" fillId="0" borderId="0" xfId="0" applyNumberFormat="1" applyFill="1" applyBorder="1" applyAlignment="1" applyProtection="1">
      <alignment horizontal="right"/>
      <protection locked="0"/>
    </xf>
    <xf numFmtId="0" fontId="0" fillId="0" borderId="0" xfId="0" applyFill="1" applyBorder="1" applyAlignment="1">
      <alignment horizontal="right"/>
    </xf>
    <xf numFmtId="0" fontId="0" fillId="0" borderId="13" xfId="0" applyFill="1" applyBorder="1"/>
    <xf numFmtId="0" fontId="0" fillId="0" borderId="0" xfId="0" applyFill="1" applyBorder="1" applyAlignment="1" applyProtection="1">
      <alignment horizontal="right" vertical="center"/>
      <protection locked="0"/>
    </xf>
    <xf numFmtId="0" fontId="0" fillId="0" borderId="7" xfId="0" applyFill="1" applyBorder="1" applyAlignment="1" applyProtection="1">
      <alignment horizontal="right" vertical="center"/>
      <protection locked="0"/>
    </xf>
    <xf numFmtId="44" fontId="0" fillId="0" borderId="7" xfId="0" applyNumberFormat="1" applyFill="1" applyBorder="1"/>
    <xf numFmtId="0" fontId="1" fillId="0" borderId="0" xfId="0" applyNumberFormat="1" applyFont="1" applyFill="1" applyBorder="1" applyAlignment="1" applyProtection="1">
      <alignment horizontal="right"/>
    </xf>
    <xf numFmtId="1" fontId="0" fillId="0" borderId="0" xfId="0" applyNumberFormat="1" applyFont="1" applyFill="1" applyBorder="1" applyAlignment="1">
      <alignment horizontal="right" vertical="center"/>
    </xf>
    <xf numFmtId="0" fontId="0" fillId="0" borderId="0" xfId="0" applyFont="1" applyFill="1" applyBorder="1" applyAlignment="1">
      <alignment horizontal="right" vertical="center"/>
    </xf>
    <xf numFmtId="0" fontId="0" fillId="0" borderId="4" xfId="0" applyFill="1" applyBorder="1" applyAlignment="1">
      <alignment horizontal="right"/>
    </xf>
    <xf numFmtId="0" fontId="0" fillId="0" borderId="4" xfId="0" applyFill="1" applyBorder="1" applyAlignment="1" applyProtection="1">
      <alignment horizontal="right" vertical="center"/>
      <protection locked="0"/>
    </xf>
    <xf numFmtId="0" fontId="0" fillId="0" borderId="2" xfId="0" applyFill="1" applyBorder="1" applyAlignment="1">
      <alignment horizontal="right" vertical="center"/>
    </xf>
    <xf numFmtId="44" fontId="0" fillId="0" borderId="2" xfId="0" applyNumberFormat="1" applyFill="1" applyBorder="1"/>
    <xf numFmtId="0" fontId="1" fillId="0" borderId="0" xfId="0" applyFont="1" applyFill="1" applyBorder="1" applyAlignment="1" applyProtection="1">
      <alignment horizontal="right" vertical="center"/>
    </xf>
    <xf numFmtId="0" fontId="1" fillId="0" borderId="0" xfId="0" applyFont="1" applyFill="1" applyBorder="1" applyAlignment="1" applyProtection="1">
      <alignment horizontal="right"/>
    </xf>
    <xf numFmtId="0" fontId="0" fillId="6" borderId="0" xfId="0" applyFont="1" applyFill="1" applyBorder="1" applyAlignment="1" applyProtection="1">
      <alignment horizontal="right" vertical="center"/>
    </xf>
    <xf numFmtId="0" fontId="0" fillId="6" borderId="0" xfId="0" applyNumberFormat="1" applyFont="1" applyFill="1" applyBorder="1" applyAlignment="1" applyProtection="1">
      <alignment horizontal="right"/>
    </xf>
    <xf numFmtId="0" fontId="0" fillId="0" borderId="0" xfId="0" applyNumberFormat="1" applyFont="1" applyFill="1" applyBorder="1" applyAlignment="1">
      <alignment horizontal="right"/>
    </xf>
    <xf numFmtId="0" fontId="6" fillId="2" borderId="12" xfId="0" applyFont="1" applyFill="1" applyBorder="1" applyAlignment="1" applyProtection="1">
      <alignment horizontal="center" wrapText="1"/>
    </xf>
    <xf numFmtId="0" fontId="6" fillId="2" borderId="0" xfId="0" applyFont="1" applyFill="1" applyBorder="1" applyAlignment="1" applyProtection="1">
      <alignment horizontal="center" wrapText="1"/>
    </xf>
    <xf numFmtId="0" fontId="6" fillId="2" borderId="13" xfId="0" applyFont="1" applyFill="1" applyBorder="1" applyAlignment="1" applyProtection="1">
      <alignment horizontal="center" wrapText="1"/>
    </xf>
    <xf numFmtId="0" fontId="6" fillId="2" borderId="12" xfId="0" applyFont="1" applyFill="1" applyBorder="1" applyAlignment="1" applyProtection="1">
      <alignment horizontal="center"/>
    </xf>
    <xf numFmtId="0" fontId="6" fillId="2" borderId="0" xfId="0" applyFont="1" applyFill="1" applyBorder="1" applyAlignment="1" applyProtection="1">
      <alignment horizontal="center"/>
    </xf>
    <xf numFmtId="0" fontId="6" fillId="2" borderId="13" xfId="0" applyFont="1" applyFill="1" applyBorder="1" applyAlignment="1" applyProtection="1">
      <alignment horizontal="center"/>
    </xf>
    <xf numFmtId="0" fontId="7" fillId="5" borderId="12" xfId="0" applyFont="1" applyFill="1" applyBorder="1" applyAlignment="1">
      <alignment horizontal="center"/>
    </xf>
    <xf numFmtId="0" fontId="7" fillId="5" borderId="0" xfId="0" applyFont="1" applyFill="1" applyBorder="1" applyAlignment="1">
      <alignment horizontal="center"/>
    </xf>
    <xf numFmtId="0" fontId="7" fillId="5" borderId="13" xfId="0" applyFont="1" applyFill="1" applyBorder="1" applyAlignment="1">
      <alignment horizontal="center"/>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0" xfId="0" applyFont="1" applyAlignment="1">
      <alignment vertical="center"/>
    </xf>
    <xf numFmtId="0" fontId="10" fillId="5" borderId="0" xfId="0" applyFont="1" applyFill="1" applyBorder="1" applyAlignment="1">
      <alignment horizontal="center" vertical="center"/>
    </xf>
    <xf numFmtId="0" fontId="9" fillId="5" borderId="0" xfId="0" applyFont="1" applyFill="1" applyBorder="1" applyAlignment="1">
      <alignment vertical="center" wrapText="1"/>
    </xf>
    <xf numFmtId="0" fontId="11" fillId="10" borderId="26" xfId="0" applyFont="1" applyFill="1" applyBorder="1" applyAlignment="1">
      <alignment horizontal="left" vertical="center"/>
    </xf>
    <xf numFmtId="0" fontId="11" fillId="10" borderId="26" xfId="0" applyFont="1" applyFill="1" applyBorder="1" applyAlignment="1">
      <alignment vertical="center" wrapText="1"/>
    </xf>
    <xf numFmtId="0" fontId="10" fillId="11" borderId="27" xfId="0" applyFont="1" applyFill="1" applyBorder="1" applyAlignment="1">
      <alignment horizontal="center" vertical="center"/>
    </xf>
    <xf numFmtId="0" fontId="9" fillId="11" borderId="27" xfId="0" applyFont="1" applyFill="1" applyBorder="1" applyAlignment="1">
      <alignment vertical="center" wrapText="1"/>
    </xf>
    <xf numFmtId="0" fontId="10" fillId="11" borderId="28" xfId="0" applyFont="1" applyFill="1" applyBorder="1" applyAlignment="1">
      <alignment vertical="center" wrapText="1"/>
    </xf>
    <xf numFmtId="0" fontId="10" fillId="11" borderId="27" xfId="0" applyFont="1" applyFill="1" applyBorder="1" applyAlignment="1">
      <alignment vertical="center" wrapText="1"/>
    </xf>
    <xf numFmtId="0" fontId="9" fillId="11" borderId="28" xfId="0" applyFont="1" applyFill="1" applyBorder="1" applyAlignment="1">
      <alignment horizontal="left" vertical="center" wrapText="1"/>
    </xf>
    <xf numFmtId="0" fontId="10" fillId="0" borderId="0" xfId="0" applyFont="1" applyAlignment="1">
      <alignment horizontal="center" vertical="center"/>
    </xf>
    <xf numFmtId="0" fontId="9" fillId="0" borderId="0" xfId="0" applyFont="1" applyAlignment="1">
      <alignment vertical="center" wrapText="1"/>
    </xf>
    <xf numFmtId="0" fontId="10" fillId="11" borderId="27" xfId="0" applyFont="1" applyFill="1" applyBorder="1" applyAlignment="1">
      <alignment horizontal="center" vertical="center" wrapText="1"/>
    </xf>
    <xf numFmtId="0" fontId="10" fillId="11" borderId="27"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'Summary by Component'!$C$12</c:f>
              <c:strCache>
                <c:ptCount val="1"/>
                <c:pt idx="0">
                  <c:v>Management (including Strategic Planning &amp; Performance Management)</c:v>
                </c:pt>
              </c:strCache>
            </c:strRef>
          </c:tx>
          <c:spPr>
            <a:solidFill>
              <a:schemeClr val="accent1"/>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Component'!$D$12:$H$12</c:f>
              <c:numCache>
                <c:formatCode>_("$"* #,##0.00_);_("$"* \(#,##0.00\);_("$"* "-"??_);_(@_)</c:formatCode>
                <c:ptCount val="5"/>
                <c:pt idx="0">
                  <c:v>13695</c:v>
                </c:pt>
                <c:pt idx="1">
                  <c:v>10120</c:v>
                </c:pt>
                <c:pt idx="2">
                  <c:v>10120</c:v>
                </c:pt>
                <c:pt idx="3">
                  <c:v>10120</c:v>
                </c:pt>
                <c:pt idx="4">
                  <c:v>10120</c:v>
                </c:pt>
              </c:numCache>
            </c:numRef>
          </c:val>
          <c:extLst>
            <c:ext xmlns:c16="http://schemas.microsoft.com/office/drawing/2014/chart" uri="{C3380CC4-5D6E-409C-BE32-E72D297353CC}">
              <c16:uniqueId val="{00000000-B018-4B11-9564-F93C68D044D2}"/>
            </c:ext>
          </c:extLst>
        </c:ser>
        <c:ser>
          <c:idx val="3"/>
          <c:order val="1"/>
          <c:tx>
            <c:strRef>
              <c:f>'Summary by Component'!$C$13</c:f>
              <c:strCache>
                <c:ptCount val="1"/>
                <c:pt idx="0">
                  <c:v>Data collection, monitoring and evaluation</c:v>
                </c:pt>
              </c:strCache>
            </c:strRef>
          </c:tx>
          <c:spPr>
            <a:solidFill>
              <a:schemeClr val="accent4"/>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Component'!$D$13:$H$13</c:f>
              <c:numCache>
                <c:formatCode>_("$"* #,##0.00_);_("$"* \(#,##0.00\);_("$"* "-"??_);_(@_)</c:formatCode>
                <c:ptCount val="5"/>
                <c:pt idx="0">
                  <c:v>50150</c:v>
                </c:pt>
                <c:pt idx="1">
                  <c:v>39200</c:v>
                </c:pt>
                <c:pt idx="2">
                  <c:v>69200</c:v>
                </c:pt>
                <c:pt idx="3">
                  <c:v>94200</c:v>
                </c:pt>
                <c:pt idx="4">
                  <c:v>119200</c:v>
                </c:pt>
              </c:numCache>
            </c:numRef>
          </c:val>
          <c:extLst>
            <c:ext xmlns:c16="http://schemas.microsoft.com/office/drawing/2014/chart" uri="{C3380CC4-5D6E-409C-BE32-E72D297353CC}">
              <c16:uniqueId val="{00000002-B018-4B11-9564-F93C68D044D2}"/>
            </c:ext>
          </c:extLst>
        </c:ser>
        <c:ser>
          <c:idx val="4"/>
          <c:order val="2"/>
          <c:tx>
            <c:strRef>
              <c:f>'Summary by Component'!$C$14</c:f>
              <c:strCache>
                <c:ptCount val="1"/>
                <c:pt idx="0">
                  <c:v>Human Resources</c:v>
                </c:pt>
              </c:strCache>
            </c:strRef>
          </c:tx>
          <c:spPr>
            <a:solidFill>
              <a:schemeClr val="accent5"/>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Component'!$D$14:$H$14</c:f>
              <c:numCache>
                <c:formatCode>_("$"* #,##0.00_);_("$"* \(#,##0.00\);_("$"* "-"??_);_(@_)</c:formatCode>
                <c:ptCount val="5"/>
                <c:pt idx="0">
                  <c:v>64500</c:v>
                </c:pt>
                <c:pt idx="1">
                  <c:v>62500</c:v>
                </c:pt>
                <c:pt idx="2">
                  <c:v>127000</c:v>
                </c:pt>
                <c:pt idx="3">
                  <c:v>157500</c:v>
                </c:pt>
                <c:pt idx="4">
                  <c:v>192500</c:v>
                </c:pt>
              </c:numCache>
            </c:numRef>
          </c:val>
          <c:extLst>
            <c:ext xmlns:c16="http://schemas.microsoft.com/office/drawing/2014/chart" uri="{C3380CC4-5D6E-409C-BE32-E72D297353CC}">
              <c16:uniqueId val="{00000003-B018-4B11-9564-F93C68D044D2}"/>
            </c:ext>
          </c:extLst>
        </c:ser>
        <c:ser>
          <c:idx val="5"/>
          <c:order val="3"/>
          <c:tx>
            <c:strRef>
              <c:f>'Summary by Component'!$C$15</c:f>
              <c:strCache>
                <c:ptCount val="1"/>
                <c:pt idx="0">
                  <c:v>Equipment</c:v>
                </c:pt>
              </c:strCache>
            </c:strRef>
          </c:tx>
          <c:spPr>
            <a:solidFill>
              <a:schemeClr val="accent6"/>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Component'!$D$15:$H$15</c:f>
              <c:numCache>
                <c:formatCode>_("$"* #,##0.00_);_("$"* \(#,##0.00\);_("$"* "-"??_);_(@_)</c:formatCode>
                <c:ptCount val="5"/>
                <c:pt idx="0">
                  <c:v>111750</c:v>
                </c:pt>
                <c:pt idx="1">
                  <c:v>37250</c:v>
                </c:pt>
                <c:pt idx="2">
                  <c:v>223500</c:v>
                </c:pt>
                <c:pt idx="3">
                  <c:v>186250</c:v>
                </c:pt>
                <c:pt idx="4">
                  <c:v>186250</c:v>
                </c:pt>
              </c:numCache>
            </c:numRef>
          </c:val>
          <c:extLst>
            <c:ext xmlns:c16="http://schemas.microsoft.com/office/drawing/2014/chart" uri="{C3380CC4-5D6E-409C-BE32-E72D297353CC}">
              <c16:uniqueId val="{00000004-B018-4B11-9564-F93C68D044D2}"/>
            </c:ext>
          </c:extLst>
        </c:ser>
        <c:ser>
          <c:idx val="7"/>
          <c:order val="4"/>
          <c:tx>
            <c:strRef>
              <c:f>'Summary by Component'!$C$16</c:f>
              <c:strCache>
                <c:ptCount val="1"/>
                <c:pt idx="0">
                  <c:v>Network design, scheduling and transportation (incl. courier costs)</c:v>
                </c:pt>
              </c:strCache>
            </c:strRef>
          </c:tx>
          <c:spPr>
            <a:solidFill>
              <a:schemeClr val="accent2">
                <a:lumMod val="60000"/>
              </a:schemeClr>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Component'!$D$16:$H$16</c:f>
              <c:numCache>
                <c:formatCode>_("$"* #,##0.00_);_("$"* \(#,##0.00\);_("$"* "-"??_);_(@_)</c:formatCode>
                <c:ptCount val="5"/>
                <c:pt idx="0">
                  <c:v>293150</c:v>
                </c:pt>
                <c:pt idx="1">
                  <c:v>369600</c:v>
                </c:pt>
                <c:pt idx="2">
                  <c:v>924000</c:v>
                </c:pt>
                <c:pt idx="3">
                  <c:v>1386000</c:v>
                </c:pt>
                <c:pt idx="4">
                  <c:v>1848000</c:v>
                </c:pt>
              </c:numCache>
            </c:numRef>
          </c:val>
          <c:extLst>
            <c:ext xmlns:c16="http://schemas.microsoft.com/office/drawing/2014/chart" uri="{C3380CC4-5D6E-409C-BE32-E72D297353CC}">
              <c16:uniqueId val="{00000005-B018-4B11-9564-F93C68D044D2}"/>
            </c:ext>
          </c:extLst>
        </c:ser>
        <c:ser>
          <c:idx val="8"/>
          <c:order val="5"/>
          <c:tx>
            <c:strRef>
              <c:f>'Summary by Component'!$C$17</c:f>
              <c:strCache>
                <c:ptCount val="1"/>
                <c:pt idx="0">
                  <c:v>Remote or in-country technical support</c:v>
                </c:pt>
              </c:strCache>
            </c:strRef>
          </c:tx>
          <c:spPr>
            <a:solidFill>
              <a:schemeClr val="accent3">
                <a:lumMod val="60000"/>
              </a:schemeClr>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Component'!$D$17:$H$17</c:f>
              <c:numCache>
                <c:formatCode>_("$"* #,##0.00_);_("$"* \(#,##0.00\);_("$"* "-"??_);_(@_)</c:formatCode>
                <c:ptCount val="5"/>
                <c:pt idx="0">
                  <c:v>86000</c:v>
                </c:pt>
                <c:pt idx="1">
                  <c:v>58000</c:v>
                </c:pt>
                <c:pt idx="2">
                  <c:v>58000</c:v>
                </c:pt>
                <c:pt idx="3">
                  <c:v>58000</c:v>
                </c:pt>
                <c:pt idx="4">
                  <c:v>58000</c:v>
                </c:pt>
              </c:numCache>
            </c:numRef>
          </c:val>
          <c:extLst>
            <c:ext xmlns:c16="http://schemas.microsoft.com/office/drawing/2014/chart" uri="{C3380CC4-5D6E-409C-BE32-E72D297353CC}">
              <c16:uniqueId val="{00000006-B018-4B11-9564-F93C68D044D2}"/>
            </c:ext>
          </c:extLst>
        </c:ser>
        <c:ser>
          <c:idx val="6"/>
          <c:order val="6"/>
          <c:tx>
            <c:strRef>
              <c:f>'Summary by Component'!$C$18</c:f>
              <c:strCache>
                <c:ptCount val="1"/>
                <c:pt idx="0">
                  <c:v>Other costs</c:v>
                </c:pt>
              </c:strCache>
            </c:strRef>
          </c:tx>
          <c:spPr>
            <a:solidFill>
              <a:schemeClr val="accent1">
                <a:lumMod val="60000"/>
              </a:schemeClr>
            </a:solidFill>
            <a:ln>
              <a:noFill/>
            </a:ln>
            <a:effectLst/>
          </c:spPr>
          <c:invertIfNegative val="0"/>
          <c:cat>
            <c:strRef>
              <c:f>'Summary by Component'!$D$11:$H$11</c:f>
              <c:strCache>
                <c:ptCount val="5"/>
                <c:pt idx="0">
                  <c:v>Year 1</c:v>
                </c:pt>
                <c:pt idx="1">
                  <c:v>Year 2</c:v>
                </c:pt>
                <c:pt idx="2">
                  <c:v>Year 3</c:v>
                </c:pt>
                <c:pt idx="3">
                  <c:v>Year 4</c:v>
                </c:pt>
                <c:pt idx="4">
                  <c:v>Year 5</c:v>
                </c:pt>
              </c:strCache>
            </c:strRef>
          </c:cat>
          <c:val>
            <c:numRef>
              <c:f>'Summary by Component'!$D$18:$H$18</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7-B018-4B11-9564-F93C68D044D2}"/>
            </c:ext>
          </c:extLst>
        </c:ser>
        <c:dLbls>
          <c:showLegendKey val="0"/>
          <c:showVal val="0"/>
          <c:showCatName val="0"/>
          <c:showSerName val="0"/>
          <c:showPercent val="0"/>
          <c:showBubbleSize val="0"/>
        </c:dLbls>
        <c:gapWidth val="150"/>
        <c:overlap val="100"/>
        <c:axId val="144870400"/>
        <c:axId val="144888576"/>
      </c:barChart>
      <c:catAx>
        <c:axId val="14487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888576"/>
        <c:crosses val="autoZero"/>
        <c:auto val="1"/>
        <c:lblAlgn val="ctr"/>
        <c:lblOffset val="100"/>
        <c:noMultiLvlLbl val="0"/>
      </c:catAx>
      <c:valAx>
        <c:axId val="144888576"/>
        <c:scaling>
          <c:orientation val="minMax"/>
        </c:scaling>
        <c:delete val="0"/>
        <c:axPos val="l"/>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8704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'Summary by Phase'!$C$12</c:f>
              <c:strCache>
                <c:ptCount val="1"/>
                <c:pt idx="0">
                  <c:v>Phase 1: Detailed situational assessment of current specimen referral systems</c:v>
                </c:pt>
              </c:strCache>
            </c:strRef>
          </c:tx>
          <c:spPr>
            <a:solidFill>
              <a:schemeClr val="accent1"/>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Phase'!$D$12:$H$12</c:f>
              <c:numCache>
                <c:formatCode>_("$"* #,##0.00_);_("$"* \(#,##0.00\);_("$"* "-"??_);_(@_)</c:formatCode>
                <c:ptCount val="5"/>
                <c:pt idx="0">
                  <c:v>18975</c:v>
                </c:pt>
                <c:pt idx="1">
                  <c:v>0</c:v>
                </c:pt>
                <c:pt idx="2">
                  <c:v>0</c:v>
                </c:pt>
                <c:pt idx="3">
                  <c:v>0</c:v>
                </c:pt>
                <c:pt idx="4">
                  <c:v>0</c:v>
                </c:pt>
              </c:numCache>
            </c:numRef>
          </c:val>
          <c:extLst>
            <c:ext xmlns:c16="http://schemas.microsoft.com/office/drawing/2014/chart" uri="{C3380CC4-5D6E-409C-BE32-E72D297353CC}">
              <c16:uniqueId val="{00000000-BCDB-4B99-BAED-07876346A4CC}"/>
            </c:ext>
          </c:extLst>
        </c:ser>
        <c:ser>
          <c:idx val="2"/>
          <c:order val="1"/>
          <c:tx>
            <c:strRef>
              <c:f>'Summary by Phase'!$C$13</c:f>
              <c:strCache>
                <c:ptCount val="1"/>
                <c:pt idx="0">
                  <c:v>Phase 2: Design of a specimen referral system pilot</c:v>
                </c:pt>
              </c:strCache>
            </c:strRef>
          </c:tx>
          <c:spPr>
            <a:solidFill>
              <a:schemeClr val="accent3"/>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Phase'!$D$13:$H$13</c:f>
              <c:numCache>
                <c:formatCode>_("$"* #,##0.00_);_("$"* \(#,##0.00\);_("$"* "-"??_);_(@_)</c:formatCode>
                <c:ptCount val="5"/>
                <c:pt idx="0">
                  <c:v>24750</c:v>
                </c:pt>
                <c:pt idx="1">
                  <c:v>0</c:v>
                </c:pt>
                <c:pt idx="2">
                  <c:v>0</c:v>
                </c:pt>
                <c:pt idx="3">
                  <c:v>0</c:v>
                </c:pt>
                <c:pt idx="4">
                  <c:v>0</c:v>
                </c:pt>
              </c:numCache>
            </c:numRef>
          </c:val>
          <c:extLst>
            <c:ext xmlns:c16="http://schemas.microsoft.com/office/drawing/2014/chart" uri="{C3380CC4-5D6E-409C-BE32-E72D297353CC}">
              <c16:uniqueId val="{00000001-BCDB-4B99-BAED-07876346A4CC}"/>
            </c:ext>
          </c:extLst>
        </c:ser>
        <c:ser>
          <c:idx val="3"/>
          <c:order val="2"/>
          <c:tx>
            <c:strRef>
              <c:f>'Summary by Phase'!$C$14</c:f>
              <c:strCache>
                <c:ptCount val="1"/>
                <c:pt idx="0">
                  <c:v>Phase 3: Setup and implementation of pilot</c:v>
                </c:pt>
              </c:strCache>
            </c:strRef>
          </c:tx>
          <c:spPr>
            <a:solidFill>
              <a:schemeClr val="accent4"/>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Phase'!$D$14:$H$14</c:f>
              <c:numCache>
                <c:formatCode>_("$"* #,##0.00_);_("$"* \(#,##0.00\);_("$"* "-"??_);_(@_)</c:formatCode>
                <c:ptCount val="5"/>
                <c:pt idx="0">
                  <c:v>554450</c:v>
                </c:pt>
                <c:pt idx="1">
                  <c:v>0</c:v>
                </c:pt>
                <c:pt idx="2">
                  <c:v>0</c:v>
                </c:pt>
                <c:pt idx="3">
                  <c:v>0</c:v>
                </c:pt>
                <c:pt idx="4">
                  <c:v>0</c:v>
                </c:pt>
              </c:numCache>
            </c:numRef>
          </c:val>
          <c:extLst>
            <c:ext xmlns:c16="http://schemas.microsoft.com/office/drawing/2014/chart" uri="{C3380CC4-5D6E-409C-BE32-E72D297353CC}">
              <c16:uniqueId val="{00000002-BCDB-4B99-BAED-07876346A4CC}"/>
            </c:ext>
          </c:extLst>
        </c:ser>
        <c:ser>
          <c:idx val="4"/>
          <c:order val="3"/>
          <c:tx>
            <c:strRef>
              <c:f>'Summary by Phase'!$C$15</c:f>
              <c:strCache>
                <c:ptCount val="1"/>
                <c:pt idx="0">
                  <c:v>Phase 4: Review of pilot</c:v>
                </c:pt>
              </c:strCache>
            </c:strRef>
          </c:tx>
          <c:spPr>
            <a:solidFill>
              <a:schemeClr val="accent5"/>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Phase'!$D$15:$H$15</c:f>
              <c:numCache>
                <c:formatCode>_("$"* #,##0.00_);_("$"* \(#,##0.00\);_("$"* "-"??_);_(@_)</c:formatCode>
                <c:ptCount val="5"/>
                <c:pt idx="0">
                  <c:v>21070</c:v>
                </c:pt>
                <c:pt idx="1">
                  <c:v>0</c:v>
                </c:pt>
                <c:pt idx="2">
                  <c:v>0</c:v>
                </c:pt>
                <c:pt idx="3">
                  <c:v>0</c:v>
                </c:pt>
                <c:pt idx="4">
                  <c:v>0</c:v>
                </c:pt>
              </c:numCache>
            </c:numRef>
          </c:val>
          <c:extLst>
            <c:ext xmlns:c16="http://schemas.microsoft.com/office/drawing/2014/chart" uri="{C3380CC4-5D6E-409C-BE32-E72D297353CC}">
              <c16:uniqueId val="{00000003-BCDB-4B99-BAED-07876346A4CC}"/>
            </c:ext>
          </c:extLst>
        </c:ser>
        <c:ser>
          <c:idx val="5"/>
          <c:order val="4"/>
          <c:tx>
            <c:strRef>
              <c:f>'Summary by Phase'!$C$16</c:f>
              <c:strCache>
                <c:ptCount val="1"/>
                <c:pt idx="0">
                  <c:v>Phase 5: Scale up of the specimen referral system</c:v>
                </c:pt>
              </c:strCache>
            </c:strRef>
          </c:tx>
          <c:spPr>
            <a:solidFill>
              <a:schemeClr val="accent6"/>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Phase'!$D$16:$H$16</c:f>
              <c:numCache>
                <c:formatCode>_("$"* #,##0.00_);_("$"* \(#,##0.00\);_("$"* "-"??_);_(@_)</c:formatCode>
                <c:ptCount val="5"/>
                <c:pt idx="0">
                  <c:v>0</c:v>
                </c:pt>
                <c:pt idx="1">
                  <c:v>489350</c:v>
                </c:pt>
                <c:pt idx="2">
                  <c:v>1324500</c:v>
                </c:pt>
                <c:pt idx="3">
                  <c:v>1804750</c:v>
                </c:pt>
                <c:pt idx="4">
                  <c:v>2326750</c:v>
                </c:pt>
              </c:numCache>
            </c:numRef>
          </c:val>
          <c:extLst>
            <c:ext xmlns:c16="http://schemas.microsoft.com/office/drawing/2014/chart" uri="{C3380CC4-5D6E-409C-BE32-E72D297353CC}">
              <c16:uniqueId val="{00000004-BCDB-4B99-BAED-07876346A4CC}"/>
            </c:ext>
          </c:extLst>
        </c:ser>
        <c:ser>
          <c:idx val="7"/>
          <c:order val="5"/>
          <c:tx>
            <c:strRef>
              <c:f>'Summary by Phase'!$C$17</c:f>
              <c:strCache>
                <c:ptCount val="1"/>
                <c:pt idx="0">
                  <c:v>Phase 6: Ongoing monitoring and evaluation, and continuous improvement</c:v>
                </c:pt>
              </c:strCache>
            </c:strRef>
          </c:tx>
          <c:spPr>
            <a:solidFill>
              <a:schemeClr val="accent2">
                <a:lumMod val="60000"/>
              </a:schemeClr>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Phase'!$D$17:$H$17</c:f>
              <c:numCache>
                <c:formatCode>_("$"* #,##0.00_);_("$"* \(#,##0.00\);_("$"* "-"??_);_(@_)</c:formatCode>
                <c:ptCount val="5"/>
                <c:pt idx="0">
                  <c:v>0</c:v>
                </c:pt>
                <c:pt idx="1">
                  <c:v>87320</c:v>
                </c:pt>
                <c:pt idx="2">
                  <c:v>87320</c:v>
                </c:pt>
                <c:pt idx="3">
                  <c:v>87320</c:v>
                </c:pt>
                <c:pt idx="4">
                  <c:v>87320</c:v>
                </c:pt>
              </c:numCache>
            </c:numRef>
          </c:val>
          <c:extLst>
            <c:ext xmlns:c16="http://schemas.microsoft.com/office/drawing/2014/chart" uri="{C3380CC4-5D6E-409C-BE32-E72D297353CC}">
              <c16:uniqueId val="{00000005-BCDB-4B99-BAED-07876346A4CC}"/>
            </c:ext>
          </c:extLst>
        </c:ser>
        <c:ser>
          <c:idx val="9"/>
          <c:order val="6"/>
          <c:tx>
            <c:strRef>
              <c:f>'Summary by Phase'!$C$18</c:f>
              <c:strCache>
                <c:ptCount val="1"/>
                <c:pt idx="0">
                  <c:v>Other costs</c:v>
                </c:pt>
              </c:strCache>
            </c:strRef>
          </c:tx>
          <c:spPr>
            <a:solidFill>
              <a:schemeClr val="accent4">
                <a:lumMod val="60000"/>
              </a:schemeClr>
            </a:solidFill>
            <a:ln>
              <a:noFill/>
            </a:ln>
            <a:effectLst/>
          </c:spPr>
          <c:invertIfNegative val="0"/>
          <c:cat>
            <c:strRef>
              <c:f>'Summary by Phase'!$D$11:$H$11</c:f>
              <c:strCache>
                <c:ptCount val="5"/>
                <c:pt idx="0">
                  <c:v>Year 1</c:v>
                </c:pt>
                <c:pt idx="1">
                  <c:v>Year 2</c:v>
                </c:pt>
                <c:pt idx="2">
                  <c:v>Year 3</c:v>
                </c:pt>
                <c:pt idx="3">
                  <c:v>Year 4</c:v>
                </c:pt>
                <c:pt idx="4">
                  <c:v>Year 5</c:v>
                </c:pt>
              </c:strCache>
            </c:strRef>
          </c:cat>
          <c:val>
            <c:numRef>
              <c:f>'Summary by Phase'!$D$18:$H$18</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9-BCDB-4B99-BAED-07876346A4CC}"/>
            </c:ext>
          </c:extLst>
        </c:ser>
        <c:dLbls>
          <c:showLegendKey val="0"/>
          <c:showVal val="0"/>
          <c:showCatName val="0"/>
          <c:showSerName val="0"/>
          <c:showPercent val="0"/>
          <c:showBubbleSize val="0"/>
        </c:dLbls>
        <c:gapWidth val="150"/>
        <c:overlap val="100"/>
        <c:axId val="144870400"/>
        <c:axId val="144888576"/>
      </c:barChart>
      <c:catAx>
        <c:axId val="14487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888576"/>
        <c:crosses val="autoZero"/>
        <c:auto val="1"/>
        <c:lblAlgn val="ctr"/>
        <c:lblOffset val="100"/>
        <c:noMultiLvlLbl val="0"/>
      </c:catAx>
      <c:valAx>
        <c:axId val="144888576"/>
        <c:scaling>
          <c:orientation val="minMax"/>
        </c:scaling>
        <c:delete val="0"/>
        <c:axPos val="l"/>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8704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42333</xdr:colOff>
      <xdr:row>1</xdr:row>
      <xdr:rowOff>21166</xdr:rowOff>
    </xdr:from>
    <xdr:to>
      <xdr:col>2</xdr:col>
      <xdr:colOff>1860159</xdr:colOff>
      <xdr:row>5</xdr:row>
      <xdr:rowOff>159691</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42333" y="74083"/>
          <a:ext cx="2378743" cy="872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xdr:row>
      <xdr:rowOff>161925</xdr:rowOff>
    </xdr:from>
    <xdr:to>
      <xdr:col>8</xdr:col>
      <xdr:colOff>7056</xdr:colOff>
      <xdr:row>35</xdr:row>
      <xdr:rowOff>0</xdr:rowOff>
    </xdr:to>
    <xdr:graphicFrame macro="">
      <xdr:nvGraphicFramePr>
        <xdr:cNvPr id="2" name="Chart 1">
          <a:extLst>
            <a:ext uri="{FF2B5EF4-FFF2-40B4-BE49-F238E27FC236}">
              <a16:creationId xmlns:a16="http://schemas.microsoft.com/office/drawing/2014/main" id="{65EE9FD1-93CA-43D6-8CE0-C4E9660EBA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42333</xdr:colOff>
      <xdr:row>1</xdr:row>
      <xdr:rowOff>21166</xdr:rowOff>
    </xdr:from>
    <xdr:to>
      <xdr:col>2</xdr:col>
      <xdr:colOff>1860159</xdr:colOff>
      <xdr:row>5</xdr:row>
      <xdr:rowOff>159691</xdr:rowOff>
    </xdr:to>
    <xdr:pic>
      <xdr:nvPicPr>
        <xdr:cNvPr id="3" name="Picture 2">
          <a:extLst>
            <a:ext uri="{FF2B5EF4-FFF2-40B4-BE49-F238E27FC236}">
              <a16:creationId xmlns:a16="http://schemas.microsoft.com/office/drawing/2014/main" id="{CDA98E4C-43F5-4C1F-9E78-057EA22D906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tretch>
          <a:fillRect/>
        </a:stretch>
      </xdr:blipFill>
      <xdr:spPr>
        <a:xfrm>
          <a:off x="42333" y="78316"/>
          <a:ext cx="2395676" cy="8751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35718</xdr:colOff>
      <xdr:row>0</xdr:row>
      <xdr:rowOff>35717</xdr:rowOff>
    </xdr:from>
    <xdr:to>
      <xdr:col>1</xdr:col>
      <xdr:colOff>2860435</xdr:colOff>
      <xdr:row>5</xdr:row>
      <xdr:rowOff>79374</xdr:rowOff>
    </xdr:to>
    <xdr:pic>
      <xdr:nvPicPr>
        <xdr:cNvPr id="2" name="Picture 1">
          <a:extLst>
            <a:ext uri="{FF2B5EF4-FFF2-40B4-BE49-F238E27FC236}">
              <a16:creationId xmlns:a16="http://schemas.microsoft.com/office/drawing/2014/main" id="{18C60AD7-7388-499C-88FB-1441F38BC1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327818" y="35717"/>
          <a:ext cx="2824717" cy="10469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238125</xdr:colOff>
      <xdr:row>19</xdr:row>
      <xdr:rowOff>161925</xdr:rowOff>
    </xdr:from>
    <xdr:to>
      <xdr:col>8</xdr:col>
      <xdr:colOff>7056</xdr:colOff>
      <xdr:row>35</xdr:row>
      <xdr:rowOff>0</xdr:rowOff>
    </xdr:to>
    <xdr:graphicFrame macro="">
      <xdr:nvGraphicFramePr>
        <xdr:cNvPr id="2" name="Chart 1">
          <a:extLst>
            <a:ext uri="{FF2B5EF4-FFF2-40B4-BE49-F238E27FC236}">
              <a16:creationId xmlns:a16="http://schemas.microsoft.com/office/drawing/2014/main" id="{52FB26DA-40DC-4E23-AE73-5935430A35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42333</xdr:colOff>
      <xdr:row>1</xdr:row>
      <xdr:rowOff>21166</xdr:rowOff>
    </xdr:from>
    <xdr:to>
      <xdr:col>2</xdr:col>
      <xdr:colOff>1860159</xdr:colOff>
      <xdr:row>5</xdr:row>
      <xdr:rowOff>159691</xdr:rowOff>
    </xdr:to>
    <xdr:pic>
      <xdr:nvPicPr>
        <xdr:cNvPr id="3" name="Picture 2">
          <a:extLst>
            <a:ext uri="{FF2B5EF4-FFF2-40B4-BE49-F238E27FC236}">
              <a16:creationId xmlns:a16="http://schemas.microsoft.com/office/drawing/2014/main" id="{584D20B1-E85F-41E0-84B5-7F06159ADE3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tretch>
          <a:fillRect/>
        </a:stretch>
      </xdr:blipFill>
      <xdr:spPr>
        <a:xfrm>
          <a:off x="42333" y="78316"/>
          <a:ext cx="2395676" cy="8751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35718</xdr:colOff>
      <xdr:row>0</xdr:row>
      <xdr:rowOff>35717</xdr:rowOff>
    </xdr:from>
    <xdr:to>
      <xdr:col>1</xdr:col>
      <xdr:colOff>2885835</xdr:colOff>
      <xdr:row>5</xdr:row>
      <xdr:rowOff>161924</xdr:rowOff>
    </xdr:to>
    <xdr:pic>
      <xdr:nvPicPr>
        <xdr:cNvPr id="2" name="Picture 1">
          <a:extLst>
            <a:ext uri="{FF2B5EF4-FFF2-40B4-BE49-F238E27FC236}">
              <a16:creationId xmlns:a16="http://schemas.microsoft.com/office/drawing/2014/main" id="{94B6B6C7-E989-4930-8E04-4BEE695065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327818" y="35717"/>
          <a:ext cx="2824717" cy="10469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94E91-2966-406A-99C6-E62DAD30BDD1}">
  <dimension ref="B1:D9"/>
  <sheetViews>
    <sheetView tabSelected="1" topLeftCell="B1" workbookViewId="0">
      <selection activeCell="B10" sqref="B10"/>
    </sheetView>
  </sheetViews>
  <sheetFormatPr defaultColWidth="9.1796875" defaultRowHeight="15.5" x14ac:dyDescent="0.35"/>
  <cols>
    <col min="1" max="1" width="1.54296875" style="204" customWidth="1"/>
    <col min="2" max="2" width="9.90625" style="214" customWidth="1"/>
    <col min="3" max="3" width="62" style="215" customWidth="1"/>
    <col min="4" max="4" width="95.7265625" style="215" customWidth="1"/>
    <col min="5" max="16384" width="9.1796875" style="204"/>
  </cols>
  <sheetData>
    <row r="1" spans="2:4" ht="78" customHeight="1" x14ac:dyDescent="0.35">
      <c r="B1" s="201" t="s">
        <v>125</v>
      </c>
      <c r="C1" s="202"/>
      <c r="D1" s="203"/>
    </row>
    <row r="2" spans="2:4" x14ac:dyDescent="0.35">
      <c r="B2" s="205"/>
      <c r="C2" s="206"/>
      <c r="D2" s="206"/>
    </row>
    <row r="3" spans="2:4" x14ac:dyDescent="0.35">
      <c r="B3" s="207" t="s">
        <v>124</v>
      </c>
      <c r="C3" s="207"/>
      <c r="D3" s="208" t="s">
        <v>123</v>
      </c>
    </row>
    <row r="4" spans="2:4" ht="31" x14ac:dyDescent="0.35">
      <c r="B4" s="216" t="s">
        <v>126</v>
      </c>
      <c r="C4" s="210" t="s">
        <v>127</v>
      </c>
      <c r="D4" s="210" t="s">
        <v>128</v>
      </c>
    </row>
    <row r="5" spans="2:4" x14ac:dyDescent="0.35">
      <c r="B5" s="209"/>
      <c r="C5" s="210" t="s">
        <v>129</v>
      </c>
      <c r="D5" s="210" t="s">
        <v>130</v>
      </c>
    </row>
    <row r="6" spans="2:4" x14ac:dyDescent="0.35">
      <c r="B6" s="217" t="s">
        <v>131</v>
      </c>
      <c r="C6" s="210"/>
      <c r="D6" s="210"/>
    </row>
    <row r="7" spans="2:4" x14ac:dyDescent="0.35">
      <c r="B7" s="217" t="s">
        <v>132</v>
      </c>
      <c r="C7" s="210"/>
      <c r="D7" s="210"/>
    </row>
    <row r="8" spans="2:4" x14ac:dyDescent="0.35">
      <c r="B8" s="217" t="s">
        <v>133</v>
      </c>
      <c r="C8" s="211"/>
      <c r="D8" s="210"/>
    </row>
    <row r="9" spans="2:4" x14ac:dyDescent="0.35">
      <c r="B9" s="217" t="s">
        <v>134</v>
      </c>
      <c r="C9" s="212"/>
      <c r="D9" s="213"/>
    </row>
  </sheetData>
  <mergeCells count="2">
    <mergeCell ref="B1:D1"/>
    <mergeCell ref="B3: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59"/>
  <sheetViews>
    <sheetView zoomScale="90" zoomScaleNormal="90" zoomScaleSheetLayoutView="70" zoomScalePageLayoutView="120" workbookViewId="0">
      <selection activeCell="C9" sqref="C9"/>
    </sheetView>
  </sheetViews>
  <sheetFormatPr defaultColWidth="8.81640625" defaultRowHeight="14.5" x14ac:dyDescent="0.35"/>
  <cols>
    <col min="1" max="1" width="4.81640625" style="5" customWidth="1"/>
    <col min="2" max="2" width="3.453125" style="5" customWidth="1"/>
    <col min="3" max="3" width="46.26953125" style="5" customWidth="1"/>
    <col min="4" max="4" width="18.26953125" style="5" customWidth="1"/>
    <col min="5" max="5" width="13.7265625" style="5" customWidth="1"/>
    <col min="6" max="6" width="13.453125" style="5" customWidth="1"/>
    <col min="7" max="8" width="14" style="5" customWidth="1"/>
    <col min="9" max="9" width="6.26953125" style="5" customWidth="1"/>
    <col min="10" max="10" width="3.81640625" style="5" hidden="1" customWidth="1"/>
    <col min="11" max="11" width="4.453125" style="5" hidden="1" customWidth="1"/>
    <col min="12" max="12" width="14.453125" style="5" customWidth="1"/>
    <col min="13" max="13" width="14.1796875" style="5" customWidth="1"/>
    <col min="14" max="14" width="3" style="5" customWidth="1"/>
    <col min="15" max="15" width="8.81640625" style="5"/>
    <col min="16" max="16" width="10.7265625" style="5" customWidth="1"/>
    <col min="17" max="16384" width="8.81640625" style="5"/>
  </cols>
  <sheetData>
    <row r="1" spans="1:9" ht="4.5" customHeight="1" thickBot="1" x14ac:dyDescent="0.4"/>
    <row r="2" spans="1:9" x14ac:dyDescent="0.35">
      <c r="A2" s="61"/>
      <c r="B2" s="62"/>
      <c r="C2" s="62"/>
      <c r="D2" s="62"/>
      <c r="E2" s="62"/>
      <c r="F2" s="62"/>
      <c r="G2" s="62"/>
      <c r="H2" s="62"/>
      <c r="I2" s="63"/>
    </row>
    <row r="3" spans="1:9" x14ac:dyDescent="0.35">
      <c r="A3" s="64"/>
      <c r="B3" s="65"/>
      <c r="C3" s="65"/>
      <c r="D3" s="65"/>
      <c r="E3" s="65"/>
      <c r="F3" s="65"/>
      <c r="G3" s="65"/>
      <c r="H3" s="65"/>
      <c r="I3" s="66"/>
    </row>
    <row r="4" spans="1:9" x14ac:dyDescent="0.35">
      <c r="A4" s="64"/>
      <c r="B4" s="65"/>
      <c r="C4" s="65"/>
      <c r="D4" s="65"/>
      <c r="E4" s="65"/>
      <c r="F4" s="65"/>
      <c r="G4" s="65"/>
      <c r="H4" s="65"/>
      <c r="I4" s="66"/>
    </row>
    <row r="5" spans="1:9" x14ac:dyDescent="0.35">
      <c r="A5" s="64"/>
      <c r="B5" s="65"/>
      <c r="C5" s="65"/>
      <c r="D5" s="65"/>
      <c r="E5" s="65"/>
      <c r="F5" s="65"/>
      <c r="G5" s="65"/>
      <c r="H5" s="65"/>
      <c r="I5" s="66"/>
    </row>
    <row r="6" spans="1:9" x14ac:dyDescent="0.35">
      <c r="A6" s="64"/>
      <c r="B6" s="65"/>
      <c r="C6" s="65"/>
      <c r="D6" s="65"/>
      <c r="E6" s="65"/>
      <c r="F6" s="65"/>
      <c r="G6" s="65"/>
      <c r="H6" s="65"/>
      <c r="I6" s="66"/>
    </row>
    <row r="7" spans="1:9" x14ac:dyDescent="0.35">
      <c r="A7" s="44"/>
      <c r="B7" s="32"/>
      <c r="C7" s="32"/>
      <c r="D7" s="32"/>
      <c r="E7" s="32"/>
      <c r="F7" s="32"/>
      <c r="G7" s="32"/>
      <c r="H7" s="32"/>
      <c r="I7" s="67"/>
    </row>
    <row r="8" spans="1:9" ht="18.75" customHeight="1" x14ac:dyDescent="0.5">
      <c r="A8" s="192" t="s">
        <v>44</v>
      </c>
      <c r="B8" s="193"/>
      <c r="C8" s="193"/>
      <c r="D8" s="193"/>
      <c r="E8" s="193"/>
      <c r="F8" s="193"/>
      <c r="G8" s="193"/>
      <c r="H8" s="193"/>
      <c r="I8" s="194"/>
    </row>
    <row r="9" spans="1:9" x14ac:dyDescent="0.35">
      <c r="A9" s="44"/>
      <c r="B9" s="32"/>
      <c r="C9" s="33" t="s">
        <v>122</v>
      </c>
      <c r="D9" s="34"/>
      <c r="E9" s="34"/>
      <c r="F9" s="34"/>
      <c r="G9" s="34"/>
      <c r="H9" s="34"/>
      <c r="I9" s="45"/>
    </row>
    <row r="10" spans="1:9" ht="15" thickBot="1" x14ac:dyDescent="0.4">
      <c r="A10" s="44"/>
      <c r="B10" s="32"/>
      <c r="C10" s="34"/>
      <c r="D10" s="34"/>
      <c r="E10" s="34"/>
      <c r="F10" s="34"/>
      <c r="G10" s="34"/>
      <c r="H10" s="34"/>
      <c r="I10" s="45"/>
    </row>
    <row r="11" spans="1:9" ht="15" thickBot="1" x14ac:dyDescent="0.4">
      <c r="A11" s="44"/>
      <c r="B11" s="32"/>
      <c r="C11" s="38" t="s">
        <v>0</v>
      </c>
      <c r="D11" s="157"/>
      <c r="E11" s="34"/>
      <c r="F11" s="34"/>
      <c r="G11" s="34"/>
      <c r="H11" s="34"/>
      <c r="I11" s="45"/>
    </row>
    <row r="12" spans="1:9" x14ac:dyDescent="0.35">
      <c r="A12" s="44"/>
      <c r="B12" s="32"/>
      <c r="C12" s="34"/>
      <c r="D12" s="34"/>
      <c r="E12" s="34"/>
      <c r="F12" s="34"/>
      <c r="G12" s="34"/>
      <c r="H12" s="34"/>
      <c r="I12" s="45"/>
    </row>
    <row r="13" spans="1:9" ht="15" thickBot="1" x14ac:dyDescent="0.4">
      <c r="A13" s="44"/>
      <c r="B13" s="32"/>
      <c r="C13" s="35" t="s">
        <v>45</v>
      </c>
      <c r="D13" s="36"/>
      <c r="E13" s="34"/>
      <c r="F13" s="34"/>
      <c r="G13" s="34"/>
      <c r="H13" s="34"/>
      <c r="I13" s="45"/>
    </row>
    <row r="14" spans="1:9" x14ac:dyDescent="0.35">
      <c r="A14" s="44"/>
      <c r="B14" s="32"/>
      <c r="C14" s="38" t="s">
        <v>111</v>
      </c>
      <c r="D14" s="166">
        <v>30000</v>
      </c>
      <c r="E14" s="34"/>
      <c r="F14" s="34"/>
      <c r="G14" s="34"/>
      <c r="H14" s="34"/>
      <c r="I14" s="45"/>
    </row>
    <row r="15" spans="1:9" x14ac:dyDescent="0.35">
      <c r="A15" s="44"/>
      <c r="B15" s="32"/>
      <c r="C15" s="38" t="s">
        <v>35</v>
      </c>
      <c r="D15" s="167">
        <v>75</v>
      </c>
      <c r="E15" s="34"/>
      <c r="F15" s="34"/>
      <c r="G15" s="34"/>
      <c r="H15" s="34"/>
      <c r="I15" s="45"/>
    </row>
    <row r="16" spans="1:9" x14ac:dyDescent="0.35">
      <c r="A16" s="44"/>
      <c r="B16" s="32"/>
      <c r="C16" s="38" t="s">
        <v>110</v>
      </c>
      <c r="D16" s="167">
        <v>1200</v>
      </c>
      <c r="E16" s="34"/>
      <c r="F16" s="34"/>
      <c r="G16" s="34"/>
      <c r="H16" s="34"/>
      <c r="I16" s="45"/>
    </row>
    <row r="17" spans="1:10" x14ac:dyDescent="0.35">
      <c r="A17" s="44"/>
      <c r="B17" s="32"/>
      <c r="C17" s="38" t="s">
        <v>36</v>
      </c>
      <c r="D17" s="167">
        <v>50</v>
      </c>
      <c r="E17" s="34"/>
      <c r="F17" s="34"/>
      <c r="G17" s="34"/>
      <c r="H17" s="34"/>
      <c r="I17" s="45"/>
    </row>
    <row r="18" spans="1:10" x14ac:dyDescent="0.35">
      <c r="A18" s="44"/>
      <c r="B18" s="32"/>
      <c r="C18" s="38" t="s">
        <v>37</v>
      </c>
      <c r="D18" s="167">
        <v>20</v>
      </c>
      <c r="E18" s="34"/>
      <c r="F18" s="34"/>
      <c r="G18" s="34"/>
      <c r="H18" s="34"/>
      <c r="I18" s="45"/>
    </row>
    <row r="19" spans="1:10" x14ac:dyDescent="0.35">
      <c r="A19" s="44"/>
      <c r="B19" s="32"/>
      <c r="C19" s="38" t="s">
        <v>38</v>
      </c>
      <c r="D19" s="167">
        <v>500</v>
      </c>
      <c r="E19" s="34"/>
      <c r="F19" s="34"/>
      <c r="G19" s="34"/>
      <c r="H19" s="34"/>
      <c r="I19" s="45"/>
    </row>
    <row r="20" spans="1:10" x14ac:dyDescent="0.35">
      <c r="A20" s="44"/>
      <c r="B20" s="32"/>
      <c r="C20" s="38" t="s">
        <v>112</v>
      </c>
      <c r="D20" s="167">
        <v>10</v>
      </c>
      <c r="E20" s="34"/>
      <c r="F20" s="34"/>
      <c r="G20" s="34"/>
      <c r="H20" s="34"/>
      <c r="I20" s="45"/>
    </row>
    <row r="21" spans="1:10" x14ac:dyDescent="0.35">
      <c r="A21" s="44"/>
      <c r="B21" s="32"/>
      <c r="C21" s="38" t="s">
        <v>114</v>
      </c>
      <c r="D21" s="167">
        <v>100</v>
      </c>
      <c r="E21" s="34"/>
      <c r="F21" s="34"/>
      <c r="G21" s="34"/>
      <c r="H21" s="34"/>
      <c r="I21" s="45"/>
    </row>
    <row r="22" spans="1:10" x14ac:dyDescent="0.35">
      <c r="A22" s="44"/>
      <c r="B22" s="32"/>
      <c r="C22" s="38" t="s">
        <v>115</v>
      </c>
      <c r="D22" s="167">
        <v>750</v>
      </c>
      <c r="E22" s="34"/>
      <c r="F22" s="34"/>
      <c r="G22" s="34"/>
      <c r="H22" s="34"/>
      <c r="I22" s="45"/>
    </row>
    <row r="23" spans="1:10" ht="15" thickBot="1" x14ac:dyDescent="0.4">
      <c r="A23" s="44"/>
      <c r="B23" s="32"/>
      <c r="C23" s="38" t="s">
        <v>116</v>
      </c>
      <c r="D23" s="168">
        <v>20</v>
      </c>
      <c r="E23" s="34"/>
      <c r="F23" s="34"/>
      <c r="G23" s="34"/>
      <c r="H23" s="34"/>
      <c r="I23" s="45"/>
    </row>
    <row r="24" spans="1:10" x14ac:dyDescent="0.35">
      <c r="A24" s="44"/>
      <c r="B24" s="32"/>
      <c r="C24" s="34"/>
      <c r="D24" s="34"/>
      <c r="E24" s="34"/>
      <c r="F24" s="34"/>
      <c r="G24" s="34"/>
      <c r="H24" s="34"/>
      <c r="I24" s="45"/>
    </row>
    <row r="25" spans="1:10" ht="15" thickBot="1" x14ac:dyDescent="0.4">
      <c r="A25" s="44"/>
      <c r="B25" s="32"/>
      <c r="C25" s="35" t="s">
        <v>50</v>
      </c>
      <c r="D25" s="36"/>
      <c r="E25" s="34"/>
      <c r="F25" s="34"/>
      <c r="G25" s="34"/>
      <c r="H25" s="34"/>
      <c r="I25" s="45"/>
    </row>
    <row r="26" spans="1:10" x14ac:dyDescent="0.35">
      <c r="A26" s="44"/>
      <c r="B26" s="32"/>
      <c r="C26" s="38" t="s">
        <v>52</v>
      </c>
      <c r="D26" s="166"/>
      <c r="E26" s="34"/>
      <c r="F26" s="34"/>
      <c r="G26" s="34"/>
      <c r="H26" s="34"/>
      <c r="I26" s="45"/>
    </row>
    <row r="27" spans="1:10" x14ac:dyDescent="0.35">
      <c r="A27" s="44"/>
      <c r="B27" s="32"/>
      <c r="C27" s="38" t="s">
        <v>46</v>
      </c>
      <c r="D27" s="167"/>
      <c r="E27" s="34"/>
      <c r="F27" s="34"/>
      <c r="G27" s="34"/>
      <c r="H27" s="34"/>
      <c r="I27" s="45"/>
    </row>
    <row r="28" spans="1:10" x14ac:dyDescent="0.35">
      <c r="A28" s="44"/>
      <c r="B28" s="32"/>
      <c r="C28" s="38" t="s">
        <v>47</v>
      </c>
      <c r="D28" s="167"/>
      <c r="E28" s="34"/>
      <c r="F28" s="34"/>
      <c r="G28" s="34"/>
      <c r="H28" s="34"/>
      <c r="I28" s="45"/>
    </row>
    <row r="29" spans="1:10" x14ac:dyDescent="0.35">
      <c r="A29" s="44"/>
      <c r="B29" s="32"/>
      <c r="C29" s="38" t="s">
        <v>48</v>
      </c>
      <c r="D29" s="167"/>
      <c r="E29" s="34"/>
      <c r="F29" s="34"/>
      <c r="G29" s="34"/>
      <c r="H29" s="34"/>
      <c r="I29" s="45"/>
    </row>
    <row r="30" spans="1:10" ht="15" thickBot="1" x14ac:dyDescent="0.4">
      <c r="A30" s="44"/>
      <c r="B30" s="32"/>
      <c r="C30" s="38" t="s">
        <v>49</v>
      </c>
      <c r="D30" s="168"/>
      <c r="E30" s="34"/>
      <c r="F30" s="34"/>
      <c r="G30" s="34"/>
      <c r="H30" s="34"/>
      <c r="I30" s="45"/>
    </row>
    <row r="31" spans="1:10" x14ac:dyDescent="0.35">
      <c r="A31" s="44"/>
      <c r="B31" s="32"/>
      <c r="C31" s="34"/>
      <c r="D31" s="34"/>
      <c r="E31" s="34"/>
      <c r="F31" s="34"/>
      <c r="G31" s="34"/>
      <c r="H31" s="34"/>
      <c r="I31" s="45"/>
    </row>
    <row r="32" spans="1:10" ht="15" thickBot="1" x14ac:dyDescent="0.4">
      <c r="A32" s="44"/>
      <c r="B32" s="32"/>
      <c r="C32" s="35" t="s">
        <v>51</v>
      </c>
      <c r="D32" s="34"/>
      <c r="E32" s="34"/>
      <c r="F32" s="34"/>
      <c r="G32" s="34"/>
      <c r="H32" s="34"/>
      <c r="I32" s="45"/>
      <c r="J32" s="5">
        <v>50</v>
      </c>
    </row>
    <row r="33" spans="1:11" x14ac:dyDescent="0.35">
      <c r="A33" s="44"/>
      <c r="B33" s="32"/>
      <c r="C33" s="38" t="s">
        <v>53</v>
      </c>
      <c r="D33" s="169">
        <v>150</v>
      </c>
      <c r="E33" s="34"/>
      <c r="F33" s="34"/>
      <c r="G33" s="34"/>
      <c r="H33" s="34"/>
      <c r="I33" s="45"/>
      <c r="J33" s="5">
        <v>200</v>
      </c>
      <c r="K33" s="5">
        <f>SUM($D33:$D$40)</f>
        <v>2630</v>
      </c>
    </row>
    <row r="34" spans="1:11" x14ac:dyDescent="0.35">
      <c r="A34" s="44"/>
      <c r="B34" s="32"/>
      <c r="C34" s="38" t="s">
        <v>54</v>
      </c>
      <c r="D34" s="170">
        <v>200</v>
      </c>
      <c r="E34" s="34"/>
      <c r="F34" s="34"/>
      <c r="G34" s="34"/>
      <c r="H34" s="34"/>
      <c r="I34" s="45"/>
      <c r="J34" s="5">
        <v>500</v>
      </c>
      <c r="K34" s="5">
        <f>SUM($D34:$D$40)</f>
        <v>2480</v>
      </c>
    </row>
    <row r="35" spans="1:11" x14ac:dyDescent="0.35">
      <c r="A35" s="44"/>
      <c r="B35" s="32"/>
      <c r="C35" s="38" t="s">
        <v>55</v>
      </c>
      <c r="D35" s="170">
        <v>500</v>
      </c>
      <c r="E35" s="34"/>
      <c r="F35" s="34"/>
      <c r="G35" s="34"/>
      <c r="H35" s="34"/>
      <c r="I35" s="45"/>
      <c r="K35" s="5">
        <f>SUM($D35:$D$40)</f>
        <v>2280</v>
      </c>
    </row>
    <row r="36" spans="1:11" x14ac:dyDescent="0.35">
      <c r="A36" s="44"/>
      <c r="B36" s="32"/>
      <c r="C36" s="38" t="s">
        <v>56</v>
      </c>
      <c r="D36" s="170">
        <v>750</v>
      </c>
      <c r="E36" s="34"/>
      <c r="F36" s="34"/>
      <c r="G36" s="34"/>
      <c r="H36" s="34"/>
      <c r="I36" s="45"/>
    </row>
    <row r="37" spans="1:11" ht="15" thickBot="1" x14ac:dyDescent="0.4">
      <c r="A37" s="44"/>
      <c r="B37" s="32"/>
      <c r="C37" s="38" t="s">
        <v>57</v>
      </c>
      <c r="D37" s="171">
        <v>1000</v>
      </c>
      <c r="E37" s="34"/>
      <c r="F37" s="34"/>
      <c r="G37" s="34"/>
      <c r="H37" s="34"/>
      <c r="I37" s="45"/>
    </row>
    <row r="38" spans="1:11" x14ac:dyDescent="0.35">
      <c r="A38" s="44"/>
      <c r="B38" s="32"/>
      <c r="C38" s="33"/>
      <c r="D38" s="33"/>
      <c r="E38" s="34"/>
      <c r="F38" s="34"/>
      <c r="G38" s="34"/>
      <c r="H38" s="34"/>
      <c r="I38" s="45"/>
    </row>
    <row r="39" spans="1:11" ht="15" thickBot="1" x14ac:dyDescent="0.4">
      <c r="A39" s="44"/>
      <c r="B39" s="32"/>
      <c r="C39" s="35" t="s">
        <v>77</v>
      </c>
      <c r="D39" s="34"/>
      <c r="E39" s="34"/>
      <c r="F39" s="34"/>
      <c r="G39" s="34"/>
      <c r="H39" s="34"/>
      <c r="I39" s="45"/>
      <c r="J39" s="5">
        <v>50</v>
      </c>
    </row>
    <row r="40" spans="1:11" x14ac:dyDescent="0.35">
      <c r="A40" s="44"/>
      <c r="B40" s="32"/>
      <c r="C40" s="38" t="s">
        <v>58</v>
      </c>
      <c r="D40" s="50">
        <f>D33/5</f>
        <v>30</v>
      </c>
      <c r="E40" s="34"/>
      <c r="F40" s="34"/>
      <c r="G40" s="34"/>
      <c r="H40" s="34"/>
      <c r="I40" s="45"/>
      <c r="J40" s="5">
        <v>200</v>
      </c>
      <c r="K40" s="5">
        <f>SUM($D$40:$D40)</f>
        <v>30</v>
      </c>
    </row>
    <row r="41" spans="1:11" x14ac:dyDescent="0.35">
      <c r="A41" s="44"/>
      <c r="B41" s="32"/>
      <c r="C41" s="38" t="s">
        <v>59</v>
      </c>
      <c r="D41" s="51">
        <f t="shared" ref="D41:D44" si="0">D34/5</f>
        <v>40</v>
      </c>
      <c r="E41" s="34"/>
      <c r="F41" s="34"/>
      <c r="G41" s="34"/>
      <c r="H41" s="34"/>
      <c r="I41" s="45"/>
      <c r="J41" s="5">
        <v>500</v>
      </c>
      <c r="K41" s="5">
        <f>SUM($D$40:$D41)</f>
        <v>70</v>
      </c>
    </row>
    <row r="42" spans="1:11" x14ac:dyDescent="0.35">
      <c r="A42" s="44"/>
      <c r="B42" s="32"/>
      <c r="C42" s="38" t="s">
        <v>60</v>
      </c>
      <c r="D42" s="51">
        <f t="shared" si="0"/>
        <v>100</v>
      </c>
      <c r="E42" s="34"/>
      <c r="F42" s="34"/>
      <c r="G42" s="34"/>
      <c r="H42" s="34"/>
      <c r="I42" s="45"/>
      <c r="K42" s="5">
        <f>SUM($D$40:$D42)</f>
        <v>170</v>
      </c>
    </row>
    <row r="43" spans="1:11" x14ac:dyDescent="0.35">
      <c r="A43" s="44"/>
      <c r="B43" s="32"/>
      <c r="C43" s="38" t="s">
        <v>61</v>
      </c>
      <c r="D43" s="51">
        <f t="shared" si="0"/>
        <v>150</v>
      </c>
      <c r="E43" s="34"/>
      <c r="F43" s="34"/>
      <c r="G43" s="34"/>
      <c r="H43" s="34"/>
      <c r="I43" s="45"/>
    </row>
    <row r="44" spans="1:11" ht="15" thickBot="1" x14ac:dyDescent="0.4">
      <c r="A44" s="44"/>
      <c r="B44" s="32"/>
      <c r="C44" s="38" t="s">
        <v>62</v>
      </c>
      <c r="D44" s="52">
        <f t="shared" si="0"/>
        <v>200</v>
      </c>
      <c r="E44" s="34"/>
      <c r="F44" s="34"/>
      <c r="G44" s="34"/>
      <c r="H44" s="34"/>
      <c r="I44" s="45"/>
    </row>
    <row r="45" spans="1:11" x14ac:dyDescent="0.35">
      <c r="A45" s="44"/>
      <c r="B45" s="32"/>
      <c r="C45" s="33"/>
      <c r="D45" s="33"/>
      <c r="E45" s="34"/>
      <c r="F45" s="34"/>
      <c r="G45" s="34"/>
      <c r="H45" s="34"/>
      <c r="I45" s="45"/>
    </row>
    <row r="46" spans="1:11" ht="15" thickBot="1" x14ac:dyDescent="0.4">
      <c r="A46" s="44"/>
      <c r="B46" s="32"/>
      <c r="C46" s="35" t="s">
        <v>64</v>
      </c>
      <c r="D46" s="34"/>
      <c r="E46" s="34"/>
      <c r="F46" s="34"/>
      <c r="G46" s="34"/>
      <c r="H46" s="34"/>
      <c r="I46" s="45"/>
    </row>
    <row r="47" spans="1:11" x14ac:dyDescent="0.35">
      <c r="A47" s="44"/>
      <c r="B47" s="32"/>
      <c r="C47" s="38" t="s">
        <v>65</v>
      </c>
      <c r="D47" s="166">
        <v>500</v>
      </c>
      <c r="E47" s="34"/>
      <c r="F47" s="34"/>
      <c r="G47" s="34"/>
      <c r="H47" s="34"/>
      <c r="I47" s="45"/>
    </row>
    <row r="48" spans="1:11" x14ac:dyDescent="0.35">
      <c r="A48" s="44"/>
      <c r="B48" s="32"/>
      <c r="C48" s="38" t="s">
        <v>66</v>
      </c>
      <c r="D48" s="167">
        <v>100</v>
      </c>
      <c r="E48" s="34"/>
      <c r="F48" s="34"/>
      <c r="G48" s="34"/>
      <c r="H48" s="34"/>
      <c r="I48" s="45"/>
      <c r="J48" s="37" t="s">
        <v>1</v>
      </c>
      <c r="K48" s="37" t="s">
        <v>2</v>
      </c>
    </row>
    <row r="49" spans="1:12" x14ac:dyDescent="0.35">
      <c r="A49" s="44"/>
      <c r="B49" s="32"/>
      <c r="C49" s="38" t="s">
        <v>108</v>
      </c>
      <c r="D49" s="167">
        <v>50</v>
      </c>
      <c r="E49" s="34"/>
      <c r="F49" s="34"/>
      <c r="G49" s="34"/>
      <c r="H49" s="34"/>
      <c r="I49" s="45"/>
    </row>
    <row r="50" spans="1:12" ht="15" thickBot="1" x14ac:dyDescent="0.4">
      <c r="A50" s="44"/>
      <c r="B50" s="32"/>
      <c r="C50" s="38" t="s">
        <v>109</v>
      </c>
      <c r="D50" s="168">
        <v>25</v>
      </c>
      <c r="E50" s="34"/>
      <c r="F50" s="34"/>
      <c r="G50" s="34"/>
      <c r="H50" s="34"/>
      <c r="I50" s="45"/>
    </row>
    <row r="51" spans="1:12" x14ac:dyDescent="0.35">
      <c r="A51" s="44"/>
      <c r="B51" s="32"/>
      <c r="C51" s="34"/>
      <c r="D51" s="34"/>
      <c r="E51" s="34"/>
      <c r="F51" s="34"/>
      <c r="G51" s="34"/>
      <c r="H51" s="34"/>
      <c r="I51" s="45"/>
    </row>
    <row r="52" spans="1:12" x14ac:dyDescent="0.35">
      <c r="A52" s="44"/>
      <c r="B52" s="32"/>
      <c r="C52" s="34"/>
      <c r="D52" s="34"/>
      <c r="E52" s="34"/>
      <c r="F52" s="34"/>
      <c r="G52" s="34"/>
      <c r="H52" s="34"/>
      <c r="I52" s="45"/>
    </row>
    <row r="53" spans="1:12" x14ac:dyDescent="0.35">
      <c r="A53" s="48"/>
      <c r="B53" s="48"/>
      <c r="C53" s="48"/>
      <c r="D53" s="48"/>
      <c r="E53" s="48"/>
      <c r="F53" s="48"/>
      <c r="G53" s="71"/>
      <c r="H53" s="71"/>
      <c r="I53" s="48"/>
      <c r="J53" s="48"/>
      <c r="K53" s="48"/>
      <c r="L53" s="48"/>
    </row>
    <row r="54" spans="1:12" x14ac:dyDescent="0.35">
      <c r="A54" s="48"/>
      <c r="B54" s="48"/>
      <c r="C54" s="48"/>
      <c r="D54" s="48"/>
      <c r="E54" s="48"/>
      <c r="F54" s="48"/>
      <c r="G54" s="48"/>
      <c r="H54" s="48"/>
      <c r="I54" s="48"/>
      <c r="J54" s="48"/>
      <c r="K54" s="48"/>
      <c r="L54" s="48"/>
    </row>
    <row r="55" spans="1:12" x14ac:dyDescent="0.35">
      <c r="A55" s="48"/>
      <c r="B55" s="48"/>
      <c r="C55" s="48"/>
      <c r="D55" s="48"/>
      <c r="E55" s="48"/>
      <c r="F55" s="48"/>
      <c r="G55" s="48"/>
      <c r="H55" s="48"/>
      <c r="I55" s="48"/>
      <c r="J55" s="48"/>
      <c r="K55" s="48"/>
      <c r="L55" s="48"/>
    </row>
    <row r="56" spans="1:12" x14ac:dyDescent="0.35">
      <c r="A56" s="48"/>
      <c r="B56" s="48"/>
      <c r="C56" s="48"/>
      <c r="D56" s="48"/>
      <c r="E56" s="48"/>
      <c r="F56" s="48"/>
      <c r="G56" s="48"/>
      <c r="H56" s="48"/>
      <c r="I56" s="48"/>
      <c r="J56" s="48"/>
      <c r="K56" s="48"/>
      <c r="L56" s="48"/>
    </row>
    <row r="57" spans="1:12" x14ac:dyDescent="0.35">
      <c r="A57" s="48"/>
      <c r="B57" s="48"/>
      <c r="C57" s="48"/>
      <c r="D57" s="48"/>
      <c r="E57" s="48"/>
      <c r="F57" s="48"/>
      <c r="G57" s="48"/>
      <c r="H57" s="48"/>
      <c r="I57" s="48"/>
      <c r="J57" s="48"/>
      <c r="K57" s="48"/>
      <c r="L57" s="48"/>
    </row>
    <row r="58" spans="1:12" x14ac:dyDescent="0.35">
      <c r="A58" s="48"/>
      <c r="B58" s="48"/>
      <c r="C58" s="48"/>
      <c r="D58" s="48"/>
      <c r="E58" s="48"/>
      <c r="F58" s="48"/>
      <c r="G58" s="48"/>
      <c r="H58" s="48"/>
      <c r="I58" s="48"/>
      <c r="J58" s="48"/>
      <c r="K58" s="48"/>
      <c r="L58" s="48"/>
    </row>
    <row r="59" spans="1:12" x14ac:dyDescent="0.35">
      <c r="A59" s="48"/>
      <c r="B59" s="48"/>
      <c r="C59" s="48"/>
      <c r="D59" s="48"/>
      <c r="E59" s="48"/>
      <c r="F59" s="48"/>
      <c r="G59" s="48"/>
      <c r="H59" s="48"/>
      <c r="I59" s="48"/>
      <c r="J59" s="48"/>
      <c r="K59" s="48"/>
      <c r="L59" s="48"/>
    </row>
  </sheetData>
  <sheetProtection selectLockedCells="1"/>
  <mergeCells count="1">
    <mergeCell ref="A8:I8"/>
  </mergeCells>
  <dataValidations xWindow="420" yWindow="404" count="5">
    <dataValidation allowBlank="1" showErrorMessage="1" promptTitle="Per diem costs remote staff" prompt="Please submit the per-diem costs for remote staff " sqref="D26 D14:D15" xr:uid="{00000000-0002-0000-0000-000000000000}"/>
    <dataValidation type="whole" allowBlank="1" showErrorMessage="1" promptTitle="Number of diagnostic devices" prompt="Please submit the number of diagnostic devices per year" sqref="D33:D37 D40:D44" xr:uid="{00000000-0002-0000-0000-000001000000}">
      <formula1>0</formula1>
      <formula2>1000</formula2>
    </dataValidation>
    <dataValidation allowBlank="1" showInputMessage="1" showErrorMessage="1" promptTitle="Mobile data costs" sqref="D47:D50" xr:uid="{00000000-0002-0000-0000-000002000000}"/>
    <dataValidation allowBlank="1" showErrorMessage="1" promptTitle="Country" prompt="Please write down the name of the country" sqref="D11" xr:uid="{00000000-0002-0000-0000-000003000000}"/>
    <dataValidation allowBlank="1" showErrorMessage="1" promptTitle="Per diem costs for local staff" prompt="Please submit the per-diem costs for local staff " sqref="D16:D18 D27:D29" xr:uid="{00000000-0002-0000-0000-000004000000}"/>
  </dataValidations>
  <pageMargins left="0.7" right="0.7" top="0.75" bottom="0.75" header="0.3" footer="0.3"/>
  <pageSetup paperSize="9"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3"/>
  <sheetViews>
    <sheetView topLeftCell="A9" zoomScale="90" zoomScaleNormal="90" zoomScaleSheetLayoutView="70" zoomScalePageLayoutView="120" workbookViewId="0">
      <selection activeCell="D19" sqref="D19:H19"/>
    </sheetView>
  </sheetViews>
  <sheetFormatPr defaultColWidth="8.81640625" defaultRowHeight="14.5" x14ac:dyDescent="0.35"/>
  <cols>
    <col min="1" max="1" width="4.81640625" style="5" customWidth="1"/>
    <col min="2" max="2" width="3.453125" style="5" customWidth="1"/>
    <col min="3" max="3" width="46.26953125" style="5" customWidth="1"/>
    <col min="4" max="4" width="18.26953125" style="5" customWidth="1"/>
    <col min="5" max="5" width="13.7265625" style="5" customWidth="1"/>
    <col min="6" max="6" width="14.54296875" style="5" bestFit="1" customWidth="1"/>
    <col min="7" max="8" width="14" style="5" customWidth="1"/>
    <col min="9" max="9" width="6.26953125" style="5" customWidth="1"/>
    <col min="10" max="10" width="3.81640625" style="5" hidden="1" customWidth="1"/>
    <col min="11" max="11" width="4.453125" style="5" hidden="1" customWidth="1"/>
    <col min="12" max="12" width="14.453125" style="5" customWidth="1"/>
    <col min="13" max="13" width="14.1796875" style="5" customWidth="1"/>
    <col min="14" max="14" width="3" style="5" customWidth="1"/>
    <col min="15" max="15" width="8.81640625" style="5"/>
    <col min="16" max="16" width="10.7265625" style="5" customWidth="1"/>
    <col min="17" max="16384" width="8.81640625" style="5"/>
  </cols>
  <sheetData>
    <row r="1" spans="1:9" ht="4.5" customHeight="1" thickBot="1" x14ac:dyDescent="0.4"/>
    <row r="2" spans="1:9" x14ac:dyDescent="0.35">
      <c r="A2" s="61"/>
      <c r="B2" s="62"/>
      <c r="C2" s="62"/>
      <c r="D2" s="62"/>
      <c r="E2" s="62"/>
      <c r="F2" s="62"/>
      <c r="G2" s="62"/>
      <c r="H2" s="62"/>
      <c r="I2" s="63"/>
    </row>
    <row r="3" spans="1:9" x14ac:dyDescent="0.35">
      <c r="A3" s="64"/>
      <c r="B3" s="65"/>
      <c r="C3" s="65"/>
      <c r="D3" s="65"/>
      <c r="E3" s="65"/>
      <c r="F3" s="65"/>
      <c r="G3" s="65"/>
      <c r="H3" s="65"/>
      <c r="I3" s="66"/>
    </row>
    <row r="4" spans="1:9" x14ac:dyDescent="0.35">
      <c r="A4" s="64"/>
      <c r="B4" s="65"/>
      <c r="C4" s="65"/>
      <c r="D4" s="65"/>
      <c r="E4" s="65"/>
      <c r="F4" s="65"/>
      <c r="G4" s="65"/>
      <c r="H4" s="65"/>
      <c r="I4" s="66"/>
    </row>
    <row r="5" spans="1:9" x14ac:dyDescent="0.35">
      <c r="A5" s="64"/>
      <c r="B5" s="65"/>
      <c r="C5" s="65"/>
      <c r="D5" s="65"/>
      <c r="E5" s="65"/>
      <c r="F5" s="65"/>
      <c r="G5" s="65"/>
      <c r="H5" s="65"/>
      <c r="I5" s="66"/>
    </row>
    <row r="6" spans="1:9" ht="15" thickBot="1" x14ac:dyDescent="0.4">
      <c r="A6" s="64"/>
      <c r="B6" s="65"/>
      <c r="C6" s="65"/>
      <c r="D6" s="65"/>
      <c r="E6" s="65"/>
      <c r="F6" s="65"/>
      <c r="G6" s="65"/>
      <c r="H6" s="65"/>
      <c r="I6" s="66"/>
    </row>
    <row r="7" spans="1:9" ht="18.5" x14ac:dyDescent="0.45">
      <c r="A7" s="68"/>
      <c r="B7" s="69"/>
      <c r="C7" s="69"/>
      <c r="D7" s="69"/>
      <c r="E7" s="69"/>
      <c r="F7" s="69"/>
      <c r="G7" s="69"/>
      <c r="H7" s="69"/>
      <c r="I7" s="70"/>
    </row>
    <row r="8" spans="1:9" ht="21" x14ac:dyDescent="0.5">
      <c r="A8" s="195" t="s">
        <v>117</v>
      </c>
      <c r="B8" s="196"/>
      <c r="C8" s="196"/>
      <c r="D8" s="196"/>
      <c r="E8" s="196"/>
      <c r="F8" s="196"/>
      <c r="G8" s="196"/>
      <c r="H8" s="196"/>
      <c r="I8" s="197"/>
    </row>
    <row r="9" spans="1:9" ht="18.5" x14ac:dyDescent="0.45">
      <c r="A9" s="44"/>
      <c r="B9" s="46"/>
      <c r="C9" s="46"/>
      <c r="D9" s="46"/>
      <c r="E9" s="46"/>
      <c r="F9" s="46"/>
      <c r="G9" s="46"/>
      <c r="H9" s="46"/>
      <c r="I9" s="47"/>
    </row>
    <row r="10" spans="1:9" x14ac:dyDescent="0.35">
      <c r="A10" s="44"/>
      <c r="B10" s="34"/>
      <c r="C10" s="33"/>
      <c r="D10" s="34"/>
      <c r="E10" s="34"/>
      <c r="F10" s="34"/>
      <c r="G10" s="34"/>
      <c r="H10" s="34"/>
      <c r="I10" s="45"/>
    </row>
    <row r="11" spans="1:9" x14ac:dyDescent="0.35">
      <c r="A11" s="44"/>
      <c r="B11" s="34"/>
      <c r="C11" s="34"/>
      <c r="D11" s="39" t="s">
        <v>3</v>
      </c>
      <c r="E11" s="39" t="s">
        <v>4</v>
      </c>
      <c r="F11" s="39" t="s">
        <v>5</v>
      </c>
      <c r="G11" s="39" t="s">
        <v>6</v>
      </c>
      <c r="H11" s="39" t="s">
        <v>63</v>
      </c>
      <c r="I11" s="45"/>
    </row>
    <row r="12" spans="1:9" x14ac:dyDescent="0.35">
      <c r="A12" s="44"/>
      <c r="B12" s="158">
        <v>1</v>
      </c>
      <c r="C12" s="40" t="str">
        <f>'Budget by Component'!B9</f>
        <v>Management (including Strategic Planning &amp; Performance Management)</v>
      </c>
      <c r="D12" s="41">
        <f>'Budget by Component'!H9</f>
        <v>13695</v>
      </c>
      <c r="E12" s="41">
        <f>'Budget by Component'!K9</f>
        <v>10120</v>
      </c>
      <c r="F12" s="41">
        <f>'Budget by Component'!N9</f>
        <v>10120</v>
      </c>
      <c r="G12" s="41">
        <f>'Budget by Component'!Q9</f>
        <v>10120</v>
      </c>
      <c r="H12" s="41">
        <f>'Budget by Component'!T9</f>
        <v>10120</v>
      </c>
      <c r="I12" s="45"/>
    </row>
    <row r="13" spans="1:9" x14ac:dyDescent="0.35">
      <c r="A13" s="44"/>
      <c r="B13" s="158">
        <v>3</v>
      </c>
      <c r="C13" s="40" t="str">
        <f>'Budget by Component'!B39</f>
        <v>Data collection, monitoring and evaluation</v>
      </c>
      <c r="D13" s="41">
        <f>'Budget by Component'!H39</f>
        <v>50150</v>
      </c>
      <c r="E13" s="41">
        <f>'Budget by Component'!K39</f>
        <v>39200</v>
      </c>
      <c r="F13" s="41">
        <f>'Budget by Component'!N39</f>
        <v>69200</v>
      </c>
      <c r="G13" s="41">
        <f>'Budget by Component'!Q39</f>
        <v>94200</v>
      </c>
      <c r="H13" s="41">
        <f>'Budget by Component'!T39</f>
        <v>119200</v>
      </c>
      <c r="I13" s="45"/>
    </row>
    <row r="14" spans="1:9" x14ac:dyDescent="0.35">
      <c r="A14" s="44"/>
      <c r="B14" s="158">
        <v>4</v>
      </c>
      <c r="C14" s="40" t="str">
        <f>'Budget by Component'!B59</f>
        <v>Human Resources</v>
      </c>
      <c r="D14" s="41">
        <f>'Budget by Component'!H59</f>
        <v>64500</v>
      </c>
      <c r="E14" s="41">
        <f>'Budget by Component'!K59</f>
        <v>62500</v>
      </c>
      <c r="F14" s="41">
        <f>'Budget by Component'!N59</f>
        <v>127000</v>
      </c>
      <c r="G14" s="41">
        <f>'Budget by Component'!Q59</f>
        <v>157500</v>
      </c>
      <c r="H14" s="41">
        <f>'Budget by Component'!T59</f>
        <v>192500</v>
      </c>
      <c r="I14" s="45"/>
    </row>
    <row r="15" spans="1:9" x14ac:dyDescent="0.35">
      <c r="A15" s="44"/>
      <c r="B15" s="158">
        <v>5</v>
      </c>
      <c r="C15" s="40" t="str">
        <f>'Budget by Component'!B71</f>
        <v>Equipment</v>
      </c>
      <c r="D15" s="41">
        <f>'Budget by Component'!H71</f>
        <v>111750</v>
      </c>
      <c r="E15" s="41">
        <f>'Budget by Component'!K71</f>
        <v>37250</v>
      </c>
      <c r="F15" s="41">
        <f>'Budget by Component'!N71</f>
        <v>223500</v>
      </c>
      <c r="G15" s="41">
        <f>'Budget by Component'!Q71</f>
        <v>186250</v>
      </c>
      <c r="H15" s="41">
        <f>'Budget by Component'!T71</f>
        <v>186250</v>
      </c>
      <c r="I15" s="45"/>
    </row>
    <row r="16" spans="1:9" x14ac:dyDescent="0.35">
      <c r="A16" s="44"/>
      <c r="B16" s="158">
        <v>6</v>
      </c>
      <c r="C16" s="40" t="str">
        <f>'Budget by Component'!B77</f>
        <v>Network design, scheduling and transportation (incl. courier costs)</v>
      </c>
      <c r="D16" s="41">
        <f>'Budget by Component'!H77</f>
        <v>293150</v>
      </c>
      <c r="E16" s="41">
        <f>'Budget by Component'!K77</f>
        <v>369600</v>
      </c>
      <c r="F16" s="41">
        <f>'Budget by Component'!N77</f>
        <v>924000</v>
      </c>
      <c r="G16" s="41">
        <f>'Budget by Component'!Q77</f>
        <v>1386000</v>
      </c>
      <c r="H16" s="41">
        <f>'Budget by Component'!T77</f>
        <v>1848000</v>
      </c>
      <c r="I16" s="45"/>
    </row>
    <row r="17" spans="1:9" x14ac:dyDescent="0.35">
      <c r="A17" s="44"/>
      <c r="B17" s="40">
        <v>7</v>
      </c>
      <c r="C17" s="40" t="str">
        <f>'Budget by Component'!B89</f>
        <v>Remote or in-country technical support</v>
      </c>
      <c r="D17" s="41">
        <f>'Budget by Component'!H89</f>
        <v>86000</v>
      </c>
      <c r="E17" s="41">
        <f>'Budget by Component'!K89</f>
        <v>58000</v>
      </c>
      <c r="F17" s="41">
        <f>'Budget by Component'!N89</f>
        <v>58000</v>
      </c>
      <c r="G17" s="41">
        <f>'Budget by Component'!Q89</f>
        <v>58000</v>
      </c>
      <c r="H17" s="41">
        <f>'Budget by Component'!T89</f>
        <v>58000</v>
      </c>
      <c r="I17" s="45"/>
    </row>
    <row r="18" spans="1:9" x14ac:dyDescent="0.35">
      <c r="A18" s="44"/>
      <c r="B18" s="40">
        <v>8</v>
      </c>
      <c r="C18" s="40" t="str">
        <f>'Budget by Component'!B95</f>
        <v>Other costs</v>
      </c>
      <c r="D18" s="41">
        <f>'Budget by Component'!H95</f>
        <v>0</v>
      </c>
      <c r="E18" s="41">
        <f>'Budget by Component'!K95</f>
        <v>0</v>
      </c>
      <c r="F18" s="41">
        <f>'Budget by Component'!N95</f>
        <v>0</v>
      </c>
      <c r="G18" s="41">
        <f>'Budget by Component'!Q95</f>
        <v>0</v>
      </c>
      <c r="H18" s="41">
        <f>'Budget by Component'!T95</f>
        <v>0</v>
      </c>
      <c r="I18" s="45"/>
    </row>
    <row r="19" spans="1:9" x14ac:dyDescent="0.35">
      <c r="A19" s="44"/>
      <c r="B19" s="38"/>
      <c r="C19" s="42" t="s">
        <v>7</v>
      </c>
      <c r="D19" s="43">
        <f>SUM(D12:D18)</f>
        <v>619245</v>
      </c>
      <c r="E19" s="43">
        <f>SUM(E12:E18)</f>
        <v>576670</v>
      </c>
      <c r="F19" s="43">
        <f>SUM(F12:F18)</f>
        <v>1411820</v>
      </c>
      <c r="G19" s="43">
        <f>SUM(G12:G18)</f>
        <v>1892070</v>
      </c>
      <c r="H19" s="43">
        <f>SUM(H12:H18)</f>
        <v>2414070</v>
      </c>
      <c r="I19" s="45"/>
    </row>
    <row r="20" spans="1:9" x14ac:dyDescent="0.35">
      <c r="A20" s="44"/>
      <c r="B20" s="34"/>
      <c r="C20" s="34"/>
      <c r="D20" s="34"/>
      <c r="E20" s="34"/>
      <c r="F20" s="34"/>
      <c r="G20" s="34"/>
      <c r="H20" s="34"/>
      <c r="I20" s="45"/>
    </row>
    <row r="21" spans="1:9" x14ac:dyDescent="0.35">
      <c r="A21" s="44"/>
      <c r="B21" s="34"/>
      <c r="C21" s="37"/>
      <c r="D21" s="37"/>
      <c r="E21" s="37"/>
      <c r="F21" s="37"/>
      <c r="G21" s="37"/>
      <c r="H21" s="37"/>
      <c r="I21" s="45"/>
    </row>
    <row r="22" spans="1:9" x14ac:dyDescent="0.35">
      <c r="A22" s="44"/>
      <c r="B22" s="34"/>
      <c r="C22" s="37"/>
      <c r="D22" s="37"/>
      <c r="E22" s="37"/>
      <c r="F22" s="37"/>
      <c r="G22" s="37"/>
      <c r="H22" s="37"/>
      <c r="I22" s="45"/>
    </row>
    <row r="23" spans="1:9" x14ac:dyDescent="0.35">
      <c r="A23" s="44"/>
      <c r="B23" s="34"/>
      <c r="C23" s="37"/>
      <c r="D23" s="37"/>
      <c r="E23" s="37"/>
      <c r="F23" s="37"/>
      <c r="G23" s="37"/>
      <c r="H23" s="37"/>
      <c r="I23" s="45"/>
    </row>
    <row r="24" spans="1:9" x14ac:dyDescent="0.35">
      <c r="A24" s="44"/>
      <c r="B24" s="34"/>
      <c r="C24" s="37"/>
      <c r="D24" s="37"/>
      <c r="E24" s="37"/>
      <c r="F24" s="37"/>
      <c r="G24" s="37"/>
      <c r="H24" s="37"/>
      <c r="I24" s="45"/>
    </row>
    <row r="25" spans="1:9" x14ac:dyDescent="0.35">
      <c r="A25" s="44"/>
      <c r="B25" s="34"/>
      <c r="C25" s="37"/>
      <c r="D25" s="37"/>
      <c r="E25" s="37"/>
      <c r="F25" s="37"/>
      <c r="G25" s="37"/>
      <c r="H25" s="37"/>
      <c r="I25" s="45"/>
    </row>
    <row r="26" spans="1:9" x14ac:dyDescent="0.35">
      <c r="A26" s="44"/>
      <c r="B26" s="34"/>
      <c r="C26" s="34"/>
      <c r="D26" s="34"/>
      <c r="E26" s="34"/>
      <c r="F26" s="34"/>
      <c r="G26" s="34"/>
      <c r="H26" s="34"/>
      <c r="I26" s="45"/>
    </row>
    <row r="27" spans="1:9" x14ac:dyDescent="0.35">
      <c r="A27" s="44"/>
      <c r="B27" s="34"/>
      <c r="C27" s="34"/>
      <c r="D27" s="34"/>
      <c r="E27" s="34"/>
      <c r="F27" s="34"/>
      <c r="G27" s="34"/>
      <c r="H27" s="34"/>
      <c r="I27" s="45"/>
    </row>
    <row r="28" spans="1:9" x14ac:dyDescent="0.35">
      <c r="A28" s="44"/>
      <c r="B28" s="34"/>
      <c r="C28" s="34"/>
      <c r="D28" s="34"/>
      <c r="E28" s="34"/>
      <c r="F28" s="34"/>
      <c r="G28" s="34"/>
      <c r="H28" s="34"/>
      <c r="I28" s="45"/>
    </row>
    <row r="29" spans="1:9" x14ac:dyDescent="0.35">
      <c r="A29" s="44"/>
      <c r="B29" s="34"/>
      <c r="C29" s="34"/>
      <c r="D29" s="34"/>
      <c r="E29" s="34"/>
      <c r="F29" s="34"/>
      <c r="G29" s="34"/>
      <c r="H29" s="34"/>
      <c r="I29" s="45"/>
    </row>
    <row r="30" spans="1:9" x14ac:dyDescent="0.35">
      <c r="A30" s="44"/>
      <c r="B30" s="34"/>
      <c r="C30" s="34"/>
      <c r="D30" s="34"/>
      <c r="E30" s="34"/>
      <c r="F30" s="34"/>
      <c r="G30" s="34"/>
      <c r="H30" s="34"/>
      <c r="I30" s="45"/>
    </row>
    <row r="31" spans="1:9" x14ac:dyDescent="0.35">
      <c r="A31" s="44"/>
      <c r="B31" s="34"/>
      <c r="C31" s="34"/>
      <c r="D31" s="34"/>
      <c r="E31" s="34"/>
      <c r="F31" s="34"/>
      <c r="G31" s="34"/>
      <c r="H31" s="34"/>
      <c r="I31" s="45"/>
    </row>
    <row r="32" spans="1:9" x14ac:dyDescent="0.35">
      <c r="A32" s="44"/>
      <c r="B32" s="34"/>
      <c r="C32" s="34"/>
      <c r="D32" s="34"/>
      <c r="E32" s="34"/>
      <c r="F32" s="34"/>
      <c r="G32" s="34"/>
      <c r="H32" s="34"/>
      <c r="I32" s="45"/>
    </row>
    <row r="33" spans="1:12" x14ac:dyDescent="0.35">
      <c r="A33" s="44"/>
      <c r="B33" s="34"/>
      <c r="C33" s="34"/>
      <c r="D33" s="34"/>
      <c r="E33" s="34"/>
      <c r="F33" s="34"/>
      <c r="G33" s="34"/>
      <c r="H33" s="34"/>
      <c r="I33" s="45"/>
    </row>
    <row r="34" spans="1:12" x14ac:dyDescent="0.35">
      <c r="A34" s="44"/>
      <c r="B34" s="34"/>
      <c r="C34" s="34"/>
      <c r="D34" s="34"/>
      <c r="E34" s="34"/>
      <c r="F34" s="34"/>
      <c r="G34" s="34"/>
      <c r="H34" s="34"/>
      <c r="I34" s="45"/>
    </row>
    <row r="35" spans="1:12" x14ac:dyDescent="0.35">
      <c r="A35" s="44"/>
      <c r="B35" s="34"/>
      <c r="C35" s="34"/>
      <c r="D35" s="34"/>
      <c r="E35" s="34"/>
      <c r="F35" s="34"/>
      <c r="G35" s="34"/>
      <c r="H35" s="34"/>
      <c r="I35" s="45"/>
    </row>
    <row r="36" spans="1:12" ht="15" thickBot="1" x14ac:dyDescent="0.4">
      <c r="A36" s="58"/>
      <c r="B36" s="59"/>
      <c r="C36" s="59"/>
      <c r="D36" s="59"/>
      <c r="E36" s="59"/>
      <c r="F36" s="59"/>
      <c r="G36" s="59"/>
      <c r="H36" s="59"/>
      <c r="I36" s="60"/>
    </row>
    <row r="37" spans="1:12" x14ac:dyDescent="0.35">
      <c r="A37" s="48"/>
      <c r="B37" s="48"/>
      <c r="C37" s="48"/>
      <c r="D37" s="48"/>
      <c r="E37" s="48"/>
      <c r="F37" s="48"/>
      <c r="G37" s="71"/>
      <c r="H37" s="71"/>
      <c r="I37" s="48"/>
      <c r="J37" s="48"/>
      <c r="K37" s="48"/>
      <c r="L37" s="48"/>
    </row>
    <row r="38" spans="1:12" x14ac:dyDescent="0.35">
      <c r="A38" s="48"/>
      <c r="B38" s="48"/>
      <c r="C38" s="48"/>
      <c r="D38" s="48"/>
      <c r="E38" s="48"/>
      <c r="F38" s="48"/>
      <c r="G38" s="48"/>
      <c r="H38" s="48"/>
      <c r="I38" s="48"/>
      <c r="J38" s="48"/>
      <c r="K38" s="48"/>
      <c r="L38" s="48"/>
    </row>
    <row r="39" spans="1:12" x14ac:dyDescent="0.35">
      <c r="A39" s="48"/>
      <c r="B39" s="48"/>
      <c r="C39" s="48"/>
      <c r="D39" s="48"/>
      <c r="E39" s="48"/>
      <c r="F39" s="48"/>
      <c r="G39" s="48"/>
      <c r="H39" s="48"/>
      <c r="I39" s="48"/>
      <c r="J39" s="48"/>
      <c r="K39" s="48"/>
      <c r="L39" s="48"/>
    </row>
    <row r="40" spans="1:12" x14ac:dyDescent="0.35">
      <c r="A40" s="48"/>
      <c r="B40" s="48"/>
      <c r="C40" s="48"/>
      <c r="D40" s="48"/>
      <c r="E40" s="48"/>
      <c r="F40" s="48"/>
      <c r="G40" s="48"/>
      <c r="H40" s="48"/>
      <c r="I40" s="48"/>
      <c r="J40" s="48"/>
      <c r="K40" s="48"/>
      <c r="L40" s="48"/>
    </row>
    <row r="41" spans="1:12" x14ac:dyDescent="0.35">
      <c r="A41" s="48"/>
      <c r="B41" s="48"/>
      <c r="C41" s="48"/>
      <c r="D41" s="48"/>
      <c r="E41" s="48"/>
      <c r="F41" s="48"/>
      <c r="G41" s="48"/>
      <c r="H41" s="48"/>
      <c r="I41" s="48"/>
      <c r="J41" s="48"/>
      <c r="K41" s="48"/>
      <c r="L41" s="48"/>
    </row>
    <row r="42" spans="1:12" x14ac:dyDescent="0.35">
      <c r="A42" s="48"/>
      <c r="B42" s="48"/>
      <c r="C42" s="48"/>
      <c r="D42" s="48"/>
      <c r="E42" s="48"/>
      <c r="F42" s="48"/>
      <c r="G42" s="48"/>
      <c r="H42" s="48"/>
      <c r="I42" s="48"/>
      <c r="J42" s="48"/>
      <c r="K42" s="48"/>
      <c r="L42" s="48"/>
    </row>
    <row r="43" spans="1:12" x14ac:dyDescent="0.35">
      <c r="A43" s="48"/>
      <c r="B43" s="48"/>
      <c r="C43" s="48"/>
      <c r="D43" s="48"/>
      <c r="E43" s="48"/>
      <c r="F43" s="48"/>
      <c r="G43" s="48"/>
      <c r="H43" s="48"/>
      <c r="I43" s="48"/>
      <c r="J43" s="48"/>
      <c r="K43" s="48"/>
      <c r="L43" s="48"/>
    </row>
  </sheetData>
  <sheetProtection selectLockedCells="1"/>
  <mergeCells count="1">
    <mergeCell ref="A8:I8"/>
  </mergeCells>
  <pageMargins left="0.7" right="0.7" top="0.75" bottom="0.75" header="0.3" footer="0.3"/>
  <pageSetup paperSize="9" scale="7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00"/>
  <sheetViews>
    <sheetView topLeftCell="A63" zoomScale="80" zoomScaleNormal="80" zoomScalePageLayoutView="110" workbookViewId="0">
      <selection activeCell="F65" sqref="F65"/>
    </sheetView>
  </sheetViews>
  <sheetFormatPr defaultColWidth="8.81640625" defaultRowHeight="14.5" x14ac:dyDescent="0.35"/>
  <cols>
    <col min="1" max="1" width="4.1796875" style="2" customWidth="1"/>
    <col min="2" max="2" width="55" customWidth="1"/>
    <col min="3" max="3" width="29.81640625" customWidth="1"/>
    <col min="4" max="4" width="10.7265625" style="13" customWidth="1"/>
    <col min="5" max="5" width="7.81640625" customWidth="1"/>
    <col min="6" max="6" width="4.08984375" style="138" bestFit="1" customWidth="1"/>
    <col min="7" max="7" width="5.36328125" style="138" bestFit="1" customWidth="1"/>
    <col min="8" max="8" width="12.453125" style="28" customWidth="1"/>
    <col min="9" max="9" width="7" style="127" customWidth="1"/>
    <col min="10" max="10" width="5.36328125" style="127" bestFit="1" customWidth="1"/>
    <col min="11" max="11" width="12.7265625" style="28" bestFit="1" customWidth="1"/>
    <col min="12" max="12" width="6.08984375" style="127" customWidth="1"/>
    <col min="13" max="13" width="5.36328125" style="127" bestFit="1" customWidth="1"/>
    <col min="14" max="14" width="12.7265625" style="28" bestFit="1" customWidth="1"/>
    <col min="15" max="15" width="5.7265625" style="127" customWidth="1"/>
    <col min="16" max="16" width="5.36328125" style="127" bestFit="1" customWidth="1"/>
    <col min="17" max="17" width="14.453125" style="28" bestFit="1" customWidth="1"/>
    <col min="18" max="18" width="5.453125" style="127" customWidth="1"/>
    <col min="19" max="19" width="5.36328125" style="127" bestFit="1" customWidth="1"/>
    <col min="20" max="20" width="14.453125" style="28" bestFit="1" customWidth="1"/>
    <col min="21" max="21" width="182.1796875" style="1" customWidth="1"/>
    <col min="22" max="22" width="44.453125" customWidth="1"/>
    <col min="24" max="24" width="19.7265625" customWidth="1"/>
  </cols>
  <sheetData>
    <row r="1" spans="1:21" x14ac:dyDescent="0.35">
      <c r="A1" s="72"/>
      <c r="B1" s="73"/>
      <c r="C1" s="74"/>
      <c r="D1" s="75"/>
      <c r="E1" s="74"/>
      <c r="F1" s="128"/>
      <c r="G1" s="128"/>
      <c r="H1" s="76"/>
      <c r="I1" s="114"/>
      <c r="J1" s="114"/>
      <c r="K1" s="76"/>
      <c r="L1" s="114"/>
      <c r="M1" s="114"/>
      <c r="N1" s="76"/>
      <c r="O1" s="114"/>
      <c r="P1" s="114"/>
      <c r="Q1" s="76"/>
      <c r="R1" s="114"/>
      <c r="S1" s="114"/>
      <c r="T1" s="77"/>
    </row>
    <row r="2" spans="1:21" x14ac:dyDescent="0.35">
      <c r="A2" s="78"/>
      <c r="B2" s="79"/>
      <c r="C2" s="79"/>
      <c r="D2" s="80"/>
      <c r="E2" s="79"/>
      <c r="F2" s="129"/>
      <c r="G2" s="129"/>
      <c r="H2" s="81"/>
      <c r="I2" s="115"/>
      <c r="J2" s="115"/>
      <c r="K2" s="81"/>
      <c r="L2" s="115"/>
      <c r="M2" s="115"/>
      <c r="N2" s="81"/>
      <c r="O2" s="115"/>
      <c r="P2" s="115"/>
      <c r="Q2" s="81"/>
      <c r="R2" s="115"/>
      <c r="S2" s="115"/>
      <c r="T2" s="82"/>
    </row>
    <row r="3" spans="1:21" x14ac:dyDescent="0.35">
      <c r="A3" s="78"/>
      <c r="B3" s="79"/>
      <c r="C3" s="79"/>
      <c r="D3" s="80"/>
      <c r="E3" s="79"/>
      <c r="F3" s="129"/>
      <c r="G3" s="129"/>
      <c r="H3" s="81"/>
      <c r="I3" s="115"/>
      <c r="J3" s="115"/>
      <c r="K3" s="81"/>
      <c r="L3" s="115"/>
      <c r="M3" s="115"/>
      <c r="N3" s="81"/>
      <c r="O3" s="115"/>
      <c r="P3" s="115"/>
      <c r="Q3" s="81"/>
      <c r="R3" s="115"/>
      <c r="S3" s="115"/>
      <c r="T3" s="82"/>
    </row>
    <row r="4" spans="1:21" x14ac:dyDescent="0.35">
      <c r="A4" s="78"/>
      <c r="B4" s="79"/>
      <c r="C4" s="79"/>
      <c r="D4" s="80"/>
      <c r="E4" s="79"/>
      <c r="F4" s="129"/>
      <c r="G4" s="129"/>
      <c r="H4" s="81"/>
      <c r="I4" s="115"/>
      <c r="J4" s="115"/>
      <c r="K4" s="81"/>
      <c r="L4" s="115"/>
      <c r="M4" s="115"/>
      <c r="N4" s="81"/>
      <c r="O4" s="115"/>
      <c r="P4" s="115"/>
      <c r="Q4" s="81"/>
      <c r="R4" s="115"/>
      <c r="S4" s="115"/>
      <c r="T4" s="82"/>
    </row>
    <row r="5" spans="1:21" ht="21" customHeight="1" x14ac:dyDescent="0.35">
      <c r="A5" s="78"/>
      <c r="B5" s="79"/>
      <c r="C5" s="79"/>
      <c r="D5" s="80"/>
      <c r="E5" s="79"/>
      <c r="F5" s="129"/>
      <c r="G5" s="129"/>
      <c r="H5" s="81"/>
      <c r="I5" s="115"/>
      <c r="J5" s="115"/>
      <c r="K5" s="81"/>
      <c r="L5" s="115"/>
      <c r="M5" s="115"/>
      <c r="N5" s="81"/>
      <c r="O5" s="115"/>
      <c r="P5" s="115"/>
      <c r="Q5" s="81"/>
      <c r="R5" s="115"/>
      <c r="S5" s="115"/>
      <c r="T5" s="82"/>
    </row>
    <row r="6" spans="1:21" ht="23.5" x14ac:dyDescent="0.55000000000000004">
      <c r="A6" s="198" t="s">
        <v>85</v>
      </c>
      <c r="B6" s="199"/>
      <c r="C6" s="199"/>
      <c r="D6" s="199"/>
      <c r="E6" s="199"/>
      <c r="F6" s="199"/>
      <c r="G6" s="199"/>
      <c r="H6" s="199"/>
      <c r="I6" s="199"/>
      <c r="J6" s="199"/>
      <c r="K6" s="199"/>
      <c r="L6" s="199"/>
      <c r="M6" s="199"/>
      <c r="N6" s="199"/>
      <c r="O6" s="199"/>
      <c r="P6" s="199"/>
      <c r="Q6" s="199"/>
      <c r="R6" s="199"/>
      <c r="S6" s="199"/>
      <c r="T6" s="200"/>
    </row>
    <row r="7" spans="1:21" x14ac:dyDescent="0.35">
      <c r="A7" s="78"/>
      <c r="B7" s="156" t="s">
        <v>78</v>
      </c>
      <c r="C7" s="79"/>
      <c r="D7" s="80"/>
      <c r="E7" s="79"/>
      <c r="F7" s="129"/>
      <c r="G7" s="129"/>
      <c r="H7" s="81"/>
      <c r="I7" s="115"/>
      <c r="J7" s="115"/>
      <c r="K7" s="81"/>
      <c r="L7" s="115"/>
      <c r="M7" s="115"/>
      <c r="N7" s="81"/>
      <c r="O7" s="115"/>
      <c r="P7" s="115"/>
      <c r="Q7" s="81"/>
      <c r="R7" s="115"/>
      <c r="S7" s="115"/>
      <c r="T7" s="82"/>
    </row>
    <row r="8" spans="1:21" s="2" customFormat="1" x14ac:dyDescent="0.35">
      <c r="A8" s="83"/>
      <c r="B8" s="84"/>
      <c r="C8" s="84" t="s">
        <v>14</v>
      </c>
      <c r="D8" s="85" t="s">
        <v>8</v>
      </c>
      <c r="E8" s="84" t="s">
        <v>9</v>
      </c>
      <c r="F8" s="130" t="s">
        <v>39</v>
      </c>
      <c r="G8" s="130" t="s">
        <v>99</v>
      </c>
      <c r="H8" s="86" t="s">
        <v>10</v>
      </c>
      <c r="I8" s="116" t="s">
        <v>39</v>
      </c>
      <c r="J8" s="116" t="s">
        <v>99</v>
      </c>
      <c r="K8" s="86" t="s">
        <v>11</v>
      </c>
      <c r="L8" s="116" t="s">
        <v>39</v>
      </c>
      <c r="M8" s="116" t="s">
        <v>99</v>
      </c>
      <c r="N8" s="86" t="s">
        <v>12</v>
      </c>
      <c r="O8" s="116" t="s">
        <v>39</v>
      </c>
      <c r="P8" s="116" t="s">
        <v>99</v>
      </c>
      <c r="Q8" s="86" t="s">
        <v>13</v>
      </c>
      <c r="R8" s="116" t="s">
        <v>39</v>
      </c>
      <c r="S8" s="116" t="s">
        <v>99</v>
      </c>
      <c r="T8" s="87" t="s">
        <v>79</v>
      </c>
      <c r="U8" s="3" t="s">
        <v>14</v>
      </c>
    </row>
    <row r="9" spans="1:21" s="11" customFormat="1" ht="29.5" thickBot="1" x14ac:dyDescent="0.4">
      <c r="A9" s="89">
        <v>1</v>
      </c>
      <c r="B9" s="89" t="s">
        <v>86</v>
      </c>
      <c r="C9" s="99" t="s">
        <v>14</v>
      </c>
      <c r="D9" s="140" t="s">
        <v>43</v>
      </c>
      <c r="E9" s="142" t="s">
        <v>9</v>
      </c>
      <c r="F9" s="141" t="s">
        <v>39</v>
      </c>
      <c r="G9" s="141"/>
      <c r="H9" s="90">
        <f>SUM(H11:H15,H18:H22,H25:H29,H32,H34:H37)</f>
        <v>13695</v>
      </c>
      <c r="I9" s="117" t="s">
        <v>39</v>
      </c>
      <c r="J9" s="117" t="s">
        <v>99</v>
      </c>
      <c r="K9" s="90">
        <f>SUM(K11:K15,K18:K22,K25:K29,K32,K34:K37)</f>
        <v>10120</v>
      </c>
      <c r="L9" s="117" t="s">
        <v>39</v>
      </c>
      <c r="M9" s="117" t="s">
        <v>99</v>
      </c>
      <c r="N9" s="90">
        <f>SUM(N11:N15,N18:N22,N25:N29,N32,N34:N37)</f>
        <v>10120</v>
      </c>
      <c r="O9" s="117" t="s">
        <v>39</v>
      </c>
      <c r="P9" s="117" t="s">
        <v>99</v>
      </c>
      <c r="Q9" s="90">
        <f>SUM(Q11:Q15,Q18:Q22,Q25:Q29,Q32,Q34:Q37)</f>
        <v>10120</v>
      </c>
      <c r="R9" s="117" t="s">
        <v>39</v>
      </c>
      <c r="S9" s="117" t="s">
        <v>99</v>
      </c>
      <c r="T9" s="91">
        <f>SUM(T11:T15,T18:T22,T25:T29,T32,T34:T37)</f>
        <v>10120</v>
      </c>
      <c r="U9" s="12"/>
    </row>
    <row r="10" spans="1:21" s="8" customFormat="1" x14ac:dyDescent="0.35">
      <c r="A10" s="95"/>
      <c r="B10" s="15" t="s">
        <v>70</v>
      </c>
      <c r="C10" s="16"/>
      <c r="D10" s="17"/>
      <c r="E10" s="16"/>
      <c r="F10" s="131"/>
      <c r="G10" s="131"/>
      <c r="H10" s="24"/>
      <c r="I10" s="120"/>
      <c r="J10" s="120"/>
      <c r="K10" s="93"/>
      <c r="L10" s="119"/>
      <c r="M10" s="120"/>
      <c r="N10" s="93"/>
      <c r="O10" s="119"/>
      <c r="P10" s="120"/>
      <c r="Q10" s="93"/>
      <c r="R10" s="119"/>
      <c r="S10" s="120"/>
      <c r="T10" s="98"/>
      <c r="U10" s="9"/>
    </row>
    <row r="11" spans="1:21" x14ac:dyDescent="0.35">
      <c r="A11" s="83"/>
      <c r="B11" s="18"/>
      <c r="C11" s="19" t="s">
        <v>97</v>
      </c>
      <c r="D11" s="57">
        <v>700</v>
      </c>
      <c r="E11" s="19" t="s">
        <v>17</v>
      </c>
      <c r="F11" s="144">
        <v>1</v>
      </c>
      <c r="G11" s="144">
        <v>1</v>
      </c>
      <c r="H11" s="26">
        <f>D11*F11</f>
        <v>700</v>
      </c>
      <c r="I11" s="120"/>
      <c r="J11" s="120"/>
      <c r="K11" s="93"/>
      <c r="L11" s="119"/>
      <c r="M11" s="120"/>
      <c r="N11" s="93"/>
      <c r="O11" s="119"/>
      <c r="P11" s="120"/>
      <c r="Q11" s="93"/>
      <c r="R11" s="119"/>
      <c r="S11" s="120"/>
      <c r="T11" s="98"/>
    </row>
    <row r="12" spans="1:21" x14ac:dyDescent="0.35">
      <c r="A12" s="83"/>
      <c r="B12" s="18"/>
      <c r="C12" s="19" t="s">
        <v>40</v>
      </c>
      <c r="D12" s="112">
        <f>Inputs!$D$15</f>
        <v>75</v>
      </c>
      <c r="E12" s="19" t="s">
        <v>17</v>
      </c>
      <c r="F12" s="144">
        <f>F11</f>
        <v>1</v>
      </c>
      <c r="G12" s="144">
        <v>1</v>
      </c>
      <c r="H12" s="26">
        <f>D12*F12</f>
        <v>75</v>
      </c>
      <c r="I12" s="120"/>
      <c r="J12" s="120"/>
      <c r="K12" s="93"/>
      <c r="L12" s="119"/>
      <c r="M12" s="120"/>
      <c r="N12" s="93"/>
      <c r="O12" s="119"/>
      <c r="P12" s="120"/>
      <c r="Q12" s="93"/>
      <c r="R12" s="119"/>
      <c r="S12" s="120"/>
      <c r="T12" s="98"/>
    </row>
    <row r="13" spans="1:21" x14ac:dyDescent="0.35">
      <c r="A13" s="83"/>
      <c r="B13" s="18"/>
      <c r="C13" s="19" t="s">
        <v>26</v>
      </c>
      <c r="D13" s="112">
        <f>Inputs!$D$17</f>
        <v>50</v>
      </c>
      <c r="E13" s="19" t="s">
        <v>98</v>
      </c>
      <c r="F13" s="144">
        <v>25</v>
      </c>
      <c r="G13" s="144">
        <v>1</v>
      </c>
      <c r="H13" s="26">
        <f>D13*F13</f>
        <v>1250</v>
      </c>
      <c r="I13" s="120"/>
      <c r="J13" s="120"/>
      <c r="K13" s="93"/>
      <c r="L13" s="119"/>
      <c r="M13" s="120"/>
      <c r="N13" s="93"/>
      <c r="O13" s="119"/>
      <c r="P13" s="120"/>
      <c r="Q13" s="93"/>
      <c r="R13" s="119"/>
      <c r="S13" s="120"/>
      <c r="T13" s="98"/>
      <c r="U13" s="6"/>
    </row>
    <row r="14" spans="1:21" x14ac:dyDescent="0.35">
      <c r="A14" s="83"/>
      <c r="B14" s="18"/>
      <c r="C14" s="19" t="s">
        <v>23</v>
      </c>
      <c r="D14" s="112">
        <f>Inputs!$D$18</f>
        <v>20</v>
      </c>
      <c r="E14" s="19" t="s">
        <v>101</v>
      </c>
      <c r="F14" s="144">
        <f>F13</f>
        <v>25</v>
      </c>
      <c r="G14" s="144">
        <v>1</v>
      </c>
      <c r="H14" s="26">
        <f>D14*F14</f>
        <v>500</v>
      </c>
      <c r="I14" s="120"/>
      <c r="J14" s="120"/>
      <c r="K14" s="93"/>
      <c r="L14" s="119"/>
      <c r="M14" s="120"/>
      <c r="N14" s="93"/>
      <c r="O14" s="119"/>
      <c r="P14" s="120"/>
      <c r="Q14" s="93"/>
      <c r="R14" s="119"/>
      <c r="S14" s="120"/>
      <c r="T14" s="98"/>
    </row>
    <row r="15" spans="1:21" ht="15" thickBot="1" x14ac:dyDescent="0.4">
      <c r="A15" s="83"/>
      <c r="B15" s="21"/>
      <c r="C15" s="22" t="s">
        <v>25</v>
      </c>
      <c r="D15" s="111">
        <f>Inputs!$D$19</f>
        <v>500</v>
      </c>
      <c r="E15" s="22" t="s">
        <v>17</v>
      </c>
      <c r="F15" s="134">
        <v>1</v>
      </c>
      <c r="G15" s="134">
        <v>1</v>
      </c>
      <c r="H15" s="27">
        <f>D15*F15</f>
        <v>500</v>
      </c>
      <c r="I15" s="120"/>
      <c r="J15" s="120"/>
      <c r="K15" s="93"/>
      <c r="L15" s="119"/>
      <c r="M15" s="120"/>
      <c r="N15" s="93"/>
      <c r="O15" s="119"/>
      <c r="P15" s="120"/>
      <c r="Q15" s="93"/>
      <c r="R15" s="119"/>
      <c r="S15" s="120"/>
      <c r="T15" s="98"/>
    </row>
    <row r="16" spans="1:21" ht="15" thickBot="1" x14ac:dyDescent="0.4">
      <c r="A16" s="83"/>
      <c r="B16" s="93"/>
      <c r="C16" s="93"/>
      <c r="D16" s="94"/>
      <c r="E16" s="93"/>
      <c r="F16" s="133"/>
      <c r="G16" s="133"/>
      <c r="H16" s="25"/>
      <c r="I16" s="119"/>
      <c r="J16" s="119"/>
      <c r="K16" s="25"/>
      <c r="L16" s="119"/>
      <c r="M16" s="119"/>
      <c r="N16" s="25"/>
      <c r="O16" s="119"/>
      <c r="P16" s="119"/>
      <c r="Q16" s="25"/>
      <c r="R16" s="119"/>
      <c r="S16" s="119"/>
      <c r="T16" s="92"/>
    </row>
    <row r="17" spans="1:21" s="8" customFormat="1" x14ac:dyDescent="0.35">
      <c r="A17" s="95"/>
      <c r="B17" s="15" t="s">
        <v>71</v>
      </c>
      <c r="C17" s="16"/>
      <c r="D17" s="17"/>
      <c r="E17" s="16"/>
      <c r="F17" s="131"/>
      <c r="G17" s="131"/>
      <c r="H17" s="24"/>
      <c r="I17" s="120"/>
      <c r="J17" s="120"/>
      <c r="K17" s="93"/>
      <c r="L17" s="119"/>
      <c r="M17" s="120"/>
      <c r="N17" s="93"/>
      <c r="O17" s="119"/>
      <c r="P17" s="120"/>
      <c r="Q17" s="93"/>
      <c r="R17" s="119"/>
      <c r="S17" s="120"/>
      <c r="T17" s="98"/>
      <c r="U17" s="9"/>
    </row>
    <row r="18" spans="1:21" s="8" customFormat="1" x14ac:dyDescent="0.35">
      <c r="A18" s="95"/>
      <c r="B18" s="18"/>
      <c r="C18" s="19" t="s">
        <v>97</v>
      </c>
      <c r="D18" s="57">
        <f>$D$11</f>
        <v>700</v>
      </c>
      <c r="E18" s="19" t="s">
        <v>17</v>
      </c>
      <c r="F18" s="144">
        <v>1</v>
      </c>
      <c r="G18" s="144">
        <v>1</v>
      </c>
      <c r="H18" s="26">
        <f t="shared" ref="H18:H22" si="0">D18*F18</f>
        <v>700</v>
      </c>
      <c r="I18" s="120"/>
      <c r="J18" s="120"/>
      <c r="K18" s="93"/>
      <c r="L18" s="119"/>
      <c r="M18" s="120"/>
      <c r="N18" s="93"/>
      <c r="O18" s="119"/>
      <c r="P18" s="120"/>
      <c r="Q18" s="93"/>
      <c r="R18" s="119"/>
      <c r="S18" s="120"/>
      <c r="T18" s="98"/>
      <c r="U18" s="9"/>
    </row>
    <row r="19" spans="1:21" s="8" customFormat="1" x14ac:dyDescent="0.35">
      <c r="A19" s="95"/>
      <c r="B19" s="18"/>
      <c r="C19" s="19" t="s">
        <v>40</v>
      </c>
      <c r="D19" s="112">
        <f>Inputs!$D$15</f>
        <v>75</v>
      </c>
      <c r="E19" s="19" t="s">
        <v>17</v>
      </c>
      <c r="F19" s="144">
        <f>F18</f>
        <v>1</v>
      </c>
      <c r="G19" s="144">
        <v>1</v>
      </c>
      <c r="H19" s="26">
        <f t="shared" si="0"/>
        <v>75</v>
      </c>
      <c r="I19" s="120"/>
      <c r="J19" s="120"/>
      <c r="K19" s="93"/>
      <c r="L19" s="119"/>
      <c r="M19" s="120"/>
      <c r="N19" s="93"/>
      <c r="O19" s="119"/>
      <c r="P19" s="120"/>
      <c r="Q19" s="93"/>
      <c r="R19" s="119"/>
      <c r="S19" s="120"/>
      <c r="T19" s="98"/>
      <c r="U19" s="9"/>
    </row>
    <row r="20" spans="1:21" x14ac:dyDescent="0.35">
      <c r="A20" s="83"/>
      <c r="B20" s="18"/>
      <c r="C20" s="19" t="s">
        <v>26</v>
      </c>
      <c r="D20" s="112">
        <f>Inputs!$D$17</f>
        <v>50</v>
      </c>
      <c r="E20" s="19" t="s">
        <v>98</v>
      </c>
      <c r="F20" s="144">
        <v>25</v>
      </c>
      <c r="G20" s="144">
        <v>1</v>
      </c>
      <c r="H20" s="26">
        <f t="shared" si="0"/>
        <v>1250</v>
      </c>
      <c r="I20" s="120"/>
      <c r="J20" s="120"/>
      <c r="K20" s="93"/>
      <c r="L20" s="119"/>
      <c r="M20" s="120"/>
      <c r="N20" s="93"/>
      <c r="O20" s="119"/>
      <c r="P20" s="120"/>
      <c r="Q20" s="93"/>
      <c r="R20" s="119"/>
      <c r="S20" s="120"/>
      <c r="T20" s="98"/>
      <c r="U20" s="6"/>
    </row>
    <row r="21" spans="1:21" x14ac:dyDescent="0.35">
      <c r="A21" s="83"/>
      <c r="B21" s="18"/>
      <c r="C21" s="19" t="s">
        <v>23</v>
      </c>
      <c r="D21" s="112">
        <f>Inputs!$D$18</f>
        <v>20</v>
      </c>
      <c r="E21" s="19" t="s">
        <v>101</v>
      </c>
      <c r="F21" s="144">
        <f>F20</f>
        <v>25</v>
      </c>
      <c r="G21" s="144">
        <v>1</v>
      </c>
      <c r="H21" s="26">
        <f t="shared" si="0"/>
        <v>500</v>
      </c>
      <c r="I21" s="120"/>
      <c r="J21" s="120"/>
      <c r="K21" s="93"/>
      <c r="L21" s="119"/>
      <c r="M21" s="120"/>
      <c r="N21" s="93"/>
      <c r="O21" s="119"/>
      <c r="P21" s="120"/>
      <c r="Q21" s="93"/>
      <c r="R21" s="119"/>
      <c r="S21" s="120"/>
      <c r="T21" s="98"/>
    </row>
    <row r="22" spans="1:21" ht="15" thickBot="1" x14ac:dyDescent="0.4">
      <c r="A22" s="83"/>
      <c r="B22" s="21"/>
      <c r="C22" s="22" t="s">
        <v>25</v>
      </c>
      <c r="D22" s="111">
        <f>Inputs!$D$19</f>
        <v>500</v>
      </c>
      <c r="E22" s="22" t="s">
        <v>17</v>
      </c>
      <c r="F22" s="134">
        <v>1</v>
      </c>
      <c r="G22" s="134">
        <v>1</v>
      </c>
      <c r="H22" s="27">
        <f t="shared" si="0"/>
        <v>500</v>
      </c>
      <c r="I22" s="120"/>
      <c r="J22" s="120"/>
      <c r="K22" s="93"/>
      <c r="L22" s="119"/>
      <c r="M22" s="120"/>
      <c r="N22" s="93"/>
      <c r="O22" s="119"/>
      <c r="P22" s="120"/>
      <c r="Q22" s="93"/>
      <c r="R22" s="119"/>
      <c r="S22" s="120"/>
      <c r="T22" s="98"/>
    </row>
    <row r="23" spans="1:21" ht="15" thickBot="1" x14ac:dyDescent="0.4">
      <c r="A23" s="83"/>
      <c r="B23" s="93"/>
      <c r="C23" s="93"/>
      <c r="D23" s="94"/>
      <c r="E23" s="93"/>
      <c r="F23" s="133"/>
      <c r="G23" s="133"/>
      <c r="H23" s="25"/>
      <c r="I23" s="119"/>
      <c r="J23" s="119"/>
      <c r="K23" s="25"/>
      <c r="L23" s="119"/>
      <c r="M23" s="119"/>
      <c r="N23" s="25"/>
      <c r="O23" s="119"/>
      <c r="P23" s="119"/>
      <c r="Q23" s="25"/>
      <c r="R23" s="119"/>
      <c r="S23" s="119"/>
      <c r="T23" s="92"/>
    </row>
    <row r="24" spans="1:21" s="8" customFormat="1" x14ac:dyDescent="0.35">
      <c r="A24" s="95"/>
      <c r="B24" s="15" t="s">
        <v>94</v>
      </c>
      <c r="C24" s="16"/>
      <c r="D24" s="17"/>
      <c r="E24" s="16"/>
      <c r="F24" s="131"/>
      <c r="G24" s="131"/>
      <c r="H24" s="24"/>
      <c r="I24" s="120"/>
      <c r="J24" s="120"/>
      <c r="K24" s="93"/>
      <c r="L24" s="119"/>
      <c r="M24" s="120"/>
      <c r="N24" s="93"/>
      <c r="O24" s="119"/>
      <c r="P24" s="120"/>
      <c r="Q24" s="93"/>
      <c r="R24" s="119"/>
      <c r="S24" s="120"/>
      <c r="T24" s="98"/>
      <c r="U24" s="9"/>
    </row>
    <row r="25" spans="1:21" x14ac:dyDescent="0.35">
      <c r="A25" s="83"/>
      <c r="B25" s="18"/>
      <c r="C25" s="19" t="s">
        <v>97</v>
      </c>
      <c r="D25" s="57">
        <f>$D$11</f>
        <v>700</v>
      </c>
      <c r="E25" s="19" t="s">
        <v>17</v>
      </c>
      <c r="F25" s="144">
        <v>3</v>
      </c>
      <c r="G25" s="144">
        <v>1</v>
      </c>
      <c r="H25" s="26">
        <f t="shared" ref="H25:H29" si="1">D25*F25</f>
        <v>2100</v>
      </c>
      <c r="I25" s="120"/>
      <c r="J25" s="120"/>
      <c r="K25" s="93"/>
      <c r="L25" s="119"/>
      <c r="M25" s="120"/>
      <c r="N25" s="93"/>
      <c r="O25" s="119"/>
      <c r="P25" s="120"/>
      <c r="Q25" s="93"/>
      <c r="R25" s="119"/>
      <c r="S25" s="120"/>
      <c r="T25" s="98"/>
    </row>
    <row r="26" spans="1:21" x14ac:dyDescent="0.35">
      <c r="A26" s="83"/>
      <c r="B26" s="18"/>
      <c r="C26" s="19" t="s">
        <v>40</v>
      </c>
      <c r="D26" s="112">
        <f>Inputs!$D$15</f>
        <v>75</v>
      </c>
      <c r="E26" s="19" t="s">
        <v>17</v>
      </c>
      <c r="F26" s="144">
        <f>F25</f>
        <v>3</v>
      </c>
      <c r="G26" s="144">
        <v>1</v>
      </c>
      <c r="H26" s="26">
        <f t="shared" si="1"/>
        <v>225</v>
      </c>
      <c r="I26" s="120"/>
      <c r="J26" s="120"/>
      <c r="K26" s="93"/>
      <c r="L26" s="119"/>
      <c r="M26" s="120"/>
      <c r="N26" s="93"/>
      <c r="O26" s="119"/>
      <c r="P26" s="120"/>
      <c r="Q26" s="93"/>
      <c r="R26" s="119"/>
      <c r="S26" s="120"/>
      <c r="T26" s="98"/>
      <c r="U26" s="6"/>
    </row>
    <row r="27" spans="1:21" x14ac:dyDescent="0.35">
      <c r="A27" s="83"/>
      <c r="B27" s="18"/>
      <c r="C27" s="19" t="s">
        <v>26</v>
      </c>
      <c r="D27" s="110">
        <f>Inputs!$D$17</f>
        <v>50</v>
      </c>
      <c r="E27" s="19" t="s">
        <v>98</v>
      </c>
      <c r="F27" s="144">
        <v>25</v>
      </c>
      <c r="G27" s="144">
        <v>3</v>
      </c>
      <c r="H27" s="26">
        <f t="shared" si="1"/>
        <v>1250</v>
      </c>
      <c r="I27" s="120"/>
      <c r="J27" s="120"/>
      <c r="K27" s="93"/>
      <c r="L27" s="119"/>
      <c r="M27" s="120"/>
      <c r="N27" s="93"/>
      <c r="O27" s="119"/>
      <c r="P27" s="120"/>
      <c r="Q27" s="93"/>
      <c r="R27" s="119"/>
      <c r="S27" s="120"/>
      <c r="T27" s="98"/>
    </row>
    <row r="28" spans="1:21" x14ac:dyDescent="0.35">
      <c r="A28" s="83"/>
      <c r="B28" s="18"/>
      <c r="C28" s="19" t="s">
        <v>23</v>
      </c>
      <c r="D28" s="110">
        <f>Inputs!$D$18</f>
        <v>20</v>
      </c>
      <c r="E28" s="19" t="s">
        <v>101</v>
      </c>
      <c r="F28" s="144">
        <f>F27</f>
        <v>25</v>
      </c>
      <c r="G28" s="144">
        <v>1</v>
      </c>
      <c r="H28" s="26">
        <f t="shared" si="1"/>
        <v>500</v>
      </c>
      <c r="I28" s="120"/>
      <c r="J28" s="120"/>
      <c r="K28" s="93"/>
      <c r="L28" s="119"/>
      <c r="M28" s="120"/>
      <c r="N28" s="93"/>
      <c r="O28" s="119"/>
      <c r="P28" s="120"/>
      <c r="Q28" s="93"/>
      <c r="R28" s="119"/>
      <c r="S28" s="120"/>
      <c r="T28" s="98"/>
    </row>
    <row r="29" spans="1:21" x14ac:dyDescent="0.35">
      <c r="A29" s="83"/>
      <c r="B29" s="18"/>
      <c r="C29" s="19" t="s">
        <v>25</v>
      </c>
      <c r="D29" s="110">
        <f>Inputs!$D$19</f>
        <v>500</v>
      </c>
      <c r="E29" s="19" t="s">
        <v>17</v>
      </c>
      <c r="F29" s="144">
        <v>1</v>
      </c>
      <c r="G29" s="144">
        <v>1</v>
      </c>
      <c r="H29" s="26">
        <f t="shared" si="1"/>
        <v>500</v>
      </c>
      <c r="I29" s="120"/>
      <c r="J29" s="120"/>
      <c r="K29" s="93"/>
      <c r="L29" s="119"/>
      <c r="M29" s="120"/>
      <c r="N29" s="93"/>
      <c r="O29" s="119"/>
      <c r="P29" s="120"/>
      <c r="Q29" s="93"/>
      <c r="R29" s="119"/>
      <c r="S29" s="120"/>
      <c r="T29" s="98"/>
      <c r="U29" s="6"/>
    </row>
    <row r="30" spans="1:21" x14ac:dyDescent="0.35">
      <c r="A30" s="83"/>
      <c r="B30" s="18"/>
      <c r="C30" s="19"/>
      <c r="D30" s="20"/>
      <c r="E30" s="19"/>
      <c r="F30" s="132"/>
      <c r="G30" s="132"/>
      <c r="H30" s="26"/>
      <c r="I30" s="120"/>
      <c r="J30" s="120"/>
      <c r="K30" s="93"/>
      <c r="L30" s="119"/>
      <c r="M30" s="120"/>
      <c r="N30" s="93"/>
      <c r="O30" s="119"/>
      <c r="P30" s="120"/>
      <c r="Q30" s="93"/>
      <c r="R30" s="119"/>
      <c r="S30" s="120"/>
      <c r="T30" s="98"/>
      <c r="U30" s="6"/>
    </row>
    <row r="31" spans="1:21" x14ac:dyDescent="0.35">
      <c r="A31" s="83"/>
      <c r="B31" s="18"/>
      <c r="C31" s="19"/>
      <c r="D31" s="20"/>
      <c r="E31" s="19"/>
      <c r="F31" s="132"/>
      <c r="G31" s="132"/>
      <c r="H31" s="26"/>
      <c r="I31" s="120"/>
      <c r="J31" s="120"/>
      <c r="K31" s="93"/>
      <c r="L31" s="119"/>
      <c r="M31" s="120"/>
      <c r="N31" s="93"/>
      <c r="O31" s="119"/>
      <c r="P31" s="120"/>
      <c r="Q31" s="93"/>
      <c r="R31" s="119"/>
      <c r="S31" s="120"/>
      <c r="T31" s="98"/>
      <c r="U31" s="6"/>
    </row>
    <row r="32" spans="1:21" ht="15" thickBot="1" x14ac:dyDescent="0.4">
      <c r="A32" s="83"/>
      <c r="B32" s="139" t="s">
        <v>18</v>
      </c>
      <c r="C32" s="22"/>
      <c r="D32" s="111">
        <f>Inputs!$D$16</f>
        <v>1200</v>
      </c>
      <c r="E32" s="22" t="s">
        <v>102</v>
      </c>
      <c r="F32" s="146">
        <v>1</v>
      </c>
      <c r="G32" s="146">
        <v>1</v>
      </c>
      <c r="H32" s="27">
        <f>F32*D32</f>
        <v>1200</v>
      </c>
      <c r="I32" s="120"/>
      <c r="J32" s="120"/>
      <c r="K32" s="93"/>
      <c r="L32" s="119"/>
      <c r="M32" s="120"/>
      <c r="N32" s="93"/>
      <c r="O32" s="119"/>
      <c r="P32" s="120"/>
      <c r="Q32" s="93"/>
      <c r="R32" s="119"/>
      <c r="S32" s="120"/>
      <c r="T32" s="98"/>
      <c r="U32" s="6"/>
    </row>
    <row r="33" spans="1:21" x14ac:dyDescent="0.35">
      <c r="A33" s="83"/>
      <c r="B33" s="93"/>
      <c r="C33" s="93"/>
      <c r="D33" s="94"/>
      <c r="E33" s="93"/>
      <c r="F33" s="133"/>
      <c r="G33" s="133"/>
      <c r="H33" s="25"/>
      <c r="I33" s="119"/>
      <c r="J33" s="119"/>
      <c r="K33" s="25"/>
      <c r="L33" s="119"/>
      <c r="M33" s="119"/>
      <c r="N33" s="25"/>
      <c r="O33" s="119"/>
      <c r="P33" s="119"/>
      <c r="Q33" s="25"/>
      <c r="R33" s="119"/>
      <c r="S33" s="119"/>
      <c r="T33" s="92"/>
      <c r="U33" s="6"/>
    </row>
    <row r="34" spans="1:21" x14ac:dyDescent="0.35">
      <c r="A34" s="83"/>
      <c r="B34" s="100" t="s">
        <v>90</v>
      </c>
      <c r="C34" s="93" t="s">
        <v>22</v>
      </c>
      <c r="D34" s="110">
        <f>Inputs!$D$19</f>
        <v>500</v>
      </c>
      <c r="E34" s="93" t="s">
        <v>17</v>
      </c>
      <c r="F34" s="147">
        <v>1</v>
      </c>
      <c r="G34" s="147">
        <v>1</v>
      </c>
      <c r="H34" s="148">
        <f>$D34*F34*G34</f>
        <v>500</v>
      </c>
      <c r="I34" s="149">
        <v>4</v>
      </c>
      <c r="J34" s="149">
        <v>4</v>
      </c>
      <c r="K34" s="148">
        <f>$D34*I34*J34</f>
        <v>8000</v>
      </c>
      <c r="L34" s="149">
        <f>I34</f>
        <v>4</v>
      </c>
      <c r="M34" s="149">
        <f>J34</f>
        <v>4</v>
      </c>
      <c r="N34" s="148">
        <f>$D34*L34*M34</f>
        <v>8000</v>
      </c>
      <c r="O34" s="149">
        <f>L34</f>
        <v>4</v>
      </c>
      <c r="P34" s="149">
        <f>M34</f>
        <v>4</v>
      </c>
      <c r="Q34" s="148">
        <f>$D34*O34*P34</f>
        <v>8000</v>
      </c>
      <c r="R34" s="149">
        <f>O34</f>
        <v>4</v>
      </c>
      <c r="S34" s="149">
        <f>P34</f>
        <v>4</v>
      </c>
      <c r="T34" s="150">
        <f>$D34*R34*S34</f>
        <v>8000</v>
      </c>
    </row>
    <row r="35" spans="1:21" x14ac:dyDescent="0.35">
      <c r="A35" s="83"/>
      <c r="B35" s="93" t="s">
        <v>91</v>
      </c>
      <c r="C35" s="93" t="s">
        <v>22</v>
      </c>
      <c r="D35" s="110">
        <f>Inputs!D20</f>
        <v>10</v>
      </c>
      <c r="E35" s="93" t="s">
        <v>98</v>
      </c>
      <c r="F35" s="151">
        <v>25</v>
      </c>
      <c r="G35" s="151">
        <v>1</v>
      </c>
      <c r="H35" s="148">
        <f t="shared" ref="H35:H37" si="2">$D35*F35*G35</f>
        <v>250</v>
      </c>
      <c r="I35" s="149">
        <f>F35</f>
        <v>25</v>
      </c>
      <c r="J35" s="149">
        <v>4</v>
      </c>
      <c r="K35" s="148">
        <f t="shared" ref="K35:K37" si="3">$D35*I35*J35</f>
        <v>1000</v>
      </c>
      <c r="L35" s="149">
        <f t="shared" ref="L35:L37" si="4">I35</f>
        <v>25</v>
      </c>
      <c r="M35" s="149">
        <f t="shared" ref="M35:M37" si="5">J35</f>
        <v>4</v>
      </c>
      <c r="N35" s="148">
        <f t="shared" ref="N35:N37" si="6">$D35*L35*M35</f>
        <v>1000</v>
      </c>
      <c r="O35" s="149">
        <f t="shared" ref="O35:O37" si="7">L35</f>
        <v>25</v>
      </c>
      <c r="P35" s="149">
        <f t="shared" ref="P35:P37" si="8">M35</f>
        <v>4</v>
      </c>
      <c r="Q35" s="148">
        <f t="shared" ref="Q35:Q37" si="9">$D35*O35*P35</f>
        <v>1000</v>
      </c>
      <c r="R35" s="149">
        <f t="shared" ref="R35:R37" si="10">O35</f>
        <v>25</v>
      </c>
      <c r="S35" s="149">
        <f t="shared" ref="S35:S37" si="11">P35</f>
        <v>4</v>
      </c>
      <c r="T35" s="150">
        <f t="shared" ref="T35:T37" si="12">$D35*R35*S35</f>
        <v>1000</v>
      </c>
    </row>
    <row r="36" spans="1:21" s="8" customFormat="1" x14ac:dyDescent="0.35">
      <c r="A36" s="95"/>
      <c r="B36" s="55" t="s">
        <v>96</v>
      </c>
      <c r="C36" s="55" t="s">
        <v>113</v>
      </c>
      <c r="D36" s="110">
        <f>Inputs!$D$17</f>
        <v>50</v>
      </c>
      <c r="E36" s="55" t="s">
        <v>98</v>
      </c>
      <c r="F36" s="122">
        <v>4</v>
      </c>
      <c r="G36" s="122">
        <v>4</v>
      </c>
      <c r="H36" s="148">
        <f t="shared" si="2"/>
        <v>800</v>
      </c>
      <c r="I36" s="121">
        <f>F36</f>
        <v>4</v>
      </c>
      <c r="J36" s="121">
        <f>G36</f>
        <v>4</v>
      </c>
      <c r="K36" s="148">
        <f t="shared" si="3"/>
        <v>800</v>
      </c>
      <c r="L36" s="149">
        <f t="shared" si="4"/>
        <v>4</v>
      </c>
      <c r="M36" s="149">
        <f t="shared" si="5"/>
        <v>4</v>
      </c>
      <c r="N36" s="148">
        <f t="shared" si="6"/>
        <v>800</v>
      </c>
      <c r="O36" s="149">
        <f t="shared" si="7"/>
        <v>4</v>
      </c>
      <c r="P36" s="149">
        <f t="shared" si="8"/>
        <v>4</v>
      </c>
      <c r="Q36" s="148">
        <f t="shared" si="9"/>
        <v>800</v>
      </c>
      <c r="R36" s="149">
        <f t="shared" si="10"/>
        <v>4</v>
      </c>
      <c r="S36" s="149">
        <f t="shared" si="11"/>
        <v>4</v>
      </c>
      <c r="T36" s="150">
        <f t="shared" si="12"/>
        <v>800</v>
      </c>
      <c r="U36" s="54"/>
    </row>
    <row r="37" spans="1:21" s="8" customFormat="1" x14ac:dyDescent="0.35">
      <c r="A37" s="95"/>
      <c r="B37" s="55"/>
      <c r="C37" s="55" t="s">
        <v>23</v>
      </c>
      <c r="D37" s="110">
        <f>Inputs!$D$18</f>
        <v>20</v>
      </c>
      <c r="E37" s="55" t="s">
        <v>98</v>
      </c>
      <c r="F37" s="122">
        <v>4</v>
      </c>
      <c r="G37" s="122">
        <v>4</v>
      </c>
      <c r="H37" s="148">
        <f t="shared" si="2"/>
        <v>320</v>
      </c>
      <c r="I37" s="121">
        <f>F37</f>
        <v>4</v>
      </c>
      <c r="J37" s="121">
        <f>G37</f>
        <v>4</v>
      </c>
      <c r="K37" s="148">
        <f t="shared" si="3"/>
        <v>320</v>
      </c>
      <c r="L37" s="149">
        <f t="shared" si="4"/>
        <v>4</v>
      </c>
      <c r="M37" s="149">
        <f t="shared" si="5"/>
        <v>4</v>
      </c>
      <c r="N37" s="148">
        <f t="shared" si="6"/>
        <v>320</v>
      </c>
      <c r="O37" s="149">
        <f t="shared" si="7"/>
        <v>4</v>
      </c>
      <c r="P37" s="149">
        <f t="shared" si="8"/>
        <v>4</v>
      </c>
      <c r="Q37" s="148">
        <f t="shared" si="9"/>
        <v>320</v>
      </c>
      <c r="R37" s="149">
        <f t="shared" si="10"/>
        <v>4</v>
      </c>
      <c r="S37" s="149">
        <f t="shared" si="11"/>
        <v>4</v>
      </c>
      <c r="T37" s="150">
        <f t="shared" si="12"/>
        <v>320</v>
      </c>
      <c r="U37" s="54"/>
    </row>
    <row r="38" spans="1:21" x14ac:dyDescent="0.35">
      <c r="A38" s="83"/>
      <c r="B38" s="93"/>
      <c r="C38" s="93"/>
      <c r="D38" s="94"/>
      <c r="E38" s="93"/>
      <c r="F38" s="133"/>
      <c r="G38" s="133"/>
      <c r="H38" s="25"/>
      <c r="I38" s="119"/>
      <c r="J38" s="119"/>
      <c r="K38" s="25"/>
      <c r="L38" s="119"/>
      <c r="M38" s="119"/>
      <c r="N38" s="25"/>
      <c r="O38" s="119"/>
      <c r="P38" s="119"/>
      <c r="Q38" s="25"/>
      <c r="R38" s="119"/>
      <c r="S38" s="119"/>
      <c r="T38" s="92"/>
    </row>
    <row r="39" spans="1:21" s="11" customFormat="1" ht="29.5" thickBot="1" x14ac:dyDescent="0.4">
      <c r="A39" s="88">
        <v>3</v>
      </c>
      <c r="B39" s="89" t="s">
        <v>92</v>
      </c>
      <c r="C39" s="99" t="s">
        <v>14</v>
      </c>
      <c r="D39" s="140" t="s">
        <v>43</v>
      </c>
      <c r="E39" s="142" t="s">
        <v>9</v>
      </c>
      <c r="F39" s="141" t="s">
        <v>39</v>
      </c>
      <c r="G39" s="141"/>
      <c r="H39" s="90">
        <f>SUM(H41:H44,H46,H48,H51:H55,H57)</f>
        <v>50150</v>
      </c>
      <c r="I39" s="141" t="s">
        <v>39</v>
      </c>
      <c r="J39" s="117" t="s">
        <v>99</v>
      </c>
      <c r="K39" s="90">
        <f>SUM(K41:K44,K46,K48,K51:K55,K57)</f>
        <v>39200</v>
      </c>
      <c r="L39" s="141" t="s">
        <v>39</v>
      </c>
      <c r="M39" s="117" t="s">
        <v>99</v>
      </c>
      <c r="N39" s="90">
        <f>SUM(N41:N44,N46,N48,N51:N55,N57)</f>
        <v>69200</v>
      </c>
      <c r="O39" s="141" t="s">
        <v>39</v>
      </c>
      <c r="P39" s="117" t="s">
        <v>99</v>
      </c>
      <c r="Q39" s="90">
        <f>SUM(Q41:Q44,Q46,Q48,Q51:Q55,Q57)</f>
        <v>94200</v>
      </c>
      <c r="R39" s="117" t="s">
        <v>39</v>
      </c>
      <c r="S39" s="117" t="s">
        <v>99</v>
      </c>
      <c r="T39" s="91">
        <f>SUM(T41:T44,T46,T48,T51:T55,T57)</f>
        <v>119200</v>
      </c>
      <c r="U39" s="12"/>
    </row>
    <row r="40" spans="1:21" x14ac:dyDescent="0.35">
      <c r="A40" s="83"/>
      <c r="B40" s="15" t="s">
        <v>16</v>
      </c>
      <c r="C40" s="16"/>
      <c r="D40" s="17"/>
      <c r="E40" s="16"/>
      <c r="F40" s="131"/>
      <c r="G40" s="131"/>
      <c r="H40" s="24"/>
      <c r="I40"/>
      <c r="J40"/>
      <c r="K40" s="25"/>
      <c r="L40" s="119"/>
      <c r="M40"/>
      <c r="N40" s="25"/>
      <c r="O40" s="119"/>
      <c r="P40"/>
      <c r="Q40" s="25"/>
      <c r="R40" s="119"/>
      <c r="S40"/>
      <c r="T40" s="92"/>
      <c r="U40" s="49" t="s">
        <v>67</v>
      </c>
    </row>
    <row r="41" spans="1:21" x14ac:dyDescent="0.35">
      <c r="A41" s="83"/>
      <c r="B41" s="53" t="s">
        <v>15</v>
      </c>
      <c r="C41" s="19" t="s">
        <v>33</v>
      </c>
      <c r="D41" s="57">
        <f>$D$11</f>
        <v>700</v>
      </c>
      <c r="E41" s="19" t="s">
        <v>17</v>
      </c>
      <c r="F41" s="144">
        <v>5</v>
      </c>
      <c r="G41" s="144">
        <v>1</v>
      </c>
      <c r="H41" s="26">
        <f>F41*D41</f>
        <v>3500</v>
      </c>
      <c r="I41"/>
      <c r="J41"/>
      <c r="K41" s="25"/>
      <c r="L41" s="119"/>
      <c r="M41"/>
      <c r="N41" s="25"/>
      <c r="O41" s="119"/>
      <c r="P41"/>
      <c r="Q41" s="25"/>
      <c r="R41" s="119"/>
      <c r="S41"/>
      <c r="T41" s="92"/>
      <c r="U41" s="49"/>
    </row>
    <row r="42" spans="1:21" x14ac:dyDescent="0.35">
      <c r="A42" s="83"/>
      <c r="B42" s="53" t="s">
        <v>28</v>
      </c>
      <c r="C42" s="19" t="s">
        <v>33</v>
      </c>
      <c r="D42" s="57">
        <f>$D$11</f>
        <v>700</v>
      </c>
      <c r="E42" s="19" t="s">
        <v>17</v>
      </c>
      <c r="F42" s="144">
        <v>10</v>
      </c>
      <c r="G42" s="144">
        <v>1</v>
      </c>
      <c r="H42" s="26">
        <f>F42*D42</f>
        <v>7000</v>
      </c>
      <c r="I42"/>
      <c r="J42"/>
      <c r="K42" s="25"/>
      <c r="L42" s="119"/>
      <c r="M42"/>
      <c r="N42" s="25"/>
      <c r="O42" s="119"/>
      <c r="P42"/>
      <c r="Q42" s="25"/>
      <c r="R42" s="119"/>
      <c r="S42"/>
      <c r="T42" s="92"/>
      <c r="U42" s="49"/>
    </row>
    <row r="43" spans="1:21" x14ac:dyDescent="0.35">
      <c r="A43" s="83"/>
      <c r="B43" s="53" t="s">
        <v>29</v>
      </c>
      <c r="C43" s="19" t="s">
        <v>33</v>
      </c>
      <c r="D43" s="57">
        <f>$D$11</f>
        <v>700</v>
      </c>
      <c r="E43" s="19" t="s">
        <v>17</v>
      </c>
      <c r="F43" s="144">
        <v>5</v>
      </c>
      <c r="G43" s="144">
        <v>1</v>
      </c>
      <c r="H43" s="26">
        <f>F43*D43</f>
        <v>3500</v>
      </c>
      <c r="I43"/>
      <c r="J43"/>
      <c r="K43" s="25"/>
      <c r="L43" s="119"/>
      <c r="M43"/>
      <c r="N43" s="25"/>
      <c r="O43" s="119"/>
      <c r="P43"/>
      <c r="Q43" s="25"/>
      <c r="R43" s="119"/>
      <c r="S43"/>
      <c r="T43" s="92"/>
      <c r="U43" s="49"/>
    </row>
    <row r="44" spans="1:21" x14ac:dyDescent="0.35">
      <c r="A44" s="83"/>
      <c r="B44" s="53"/>
      <c r="C44" s="19" t="s">
        <v>40</v>
      </c>
      <c r="D44" s="112">
        <f>Inputs!$D$15</f>
        <v>75</v>
      </c>
      <c r="E44" s="19" t="s">
        <v>17</v>
      </c>
      <c r="F44" s="144">
        <f>F42</f>
        <v>10</v>
      </c>
      <c r="G44" s="144">
        <v>1</v>
      </c>
      <c r="H44" s="26">
        <f>F44*D44</f>
        <v>750</v>
      </c>
      <c r="I44"/>
      <c r="J44"/>
      <c r="K44" s="25"/>
      <c r="L44" s="119"/>
      <c r="M44"/>
      <c r="N44" s="25"/>
      <c r="O44" s="119"/>
      <c r="P44"/>
      <c r="Q44" s="25"/>
      <c r="R44" s="119"/>
      <c r="S44"/>
      <c r="T44" s="92"/>
      <c r="U44" s="49"/>
    </row>
    <row r="45" spans="1:21" x14ac:dyDescent="0.35">
      <c r="A45" s="83"/>
      <c r="B45" s="53"/>
      <c r="C45" s="19"/>
      <c r="D45" s="20"/>
      <c r="E45" s="19"/>
      <c r="F45" s="132"/>
      <c r="G45" s="132"/>
      <c r="H45" s="26"/>
      <c r="I45"/>
      <c r="J45"/>
      <c r="K45" s="25"/>
      <c r="L45" s="119"/>
      <c r="M45"/>
      <c r="N45" s="25"/>
      <c r="O45" s="119"/>
      <c r="P45"/>
      <c r="Q45" s="25"/>
      <c r="R45" s="119"/>
      <c r="S45"/>
      <c r="T45" s="92"/>
      <c r="U45" s="49"/>
    </row>
    <row r="46" spans="1:21" ht="15" thickBot="1" x14ac:dyDescent="0.4">
      <c r="A46" s="83"/>
      <c r="B46" s="21" t="s">
        <v>18</v>
      </c>
      <c r="C46" s="22"/>
      <c r="D46" s="111">
        <f>Inputs!$D$16</f>
        <v>1200</v>
      </c>
      <c r="E46" s="22" t="s">
        <v>102</v>
      </c>
      <c r="F46" s="134">
        <v>1</v>
      </c>
      <c r="G46" s="134">
        <v>1</v>
      </c>
      <c r="H46" s="27">
        <f>F46*D46</f>
        <v>1200</v>
      </c>
      <c r="I46"/>
      <c r="J46"/>
      <c r="K46" s="25"/>
      <c r="L46" s="119"/>
      <c r="M46"/>
      <c r="N46" s="25"/>
      <c r="O46" s="119"/>
      <c r="P46"/>
      <c r="Q46" s="25"/>
      <c r="R46" s="119"/>
      <c r="S46"/>
      <c r="T46" s="92"/>
    </row>
    <row r="47" spans="1:21" x14ac:dyDescent="0.35">
      <c r="A47" s="83"/>
      <c r="B47" s="93"/>
      <c r="C47" s="93"/>
      <c r="D47" s="94"/>
      <c r="E47" s="93"/>
      <c r="F47" s="133"/>
      <c r="G47" s="133"/>
      <c r="H47" s="25"/>
      <c r="I47" s="119"/>
      <c r="J47" s="119"/>
      <c r="K47" s="25"/>
      <c r="L47" s="119"/>
      <c r="M47" s="119"/>
      <c r="N47" s="25"/>
      <c r="O47" s="119"/>
      <c r="P47" s="119"/>
      <c r="Q47" s="25"/>
      <c r="R47" s="119"/>
      <c r="S47" s="119"/>
      <c r="T47" s="92"/>
    </row>
    <row r="48" spans="1:21" x14ac:dyDescent="0.35">
      <c r="A48" s="83"/>
      <c r="B48" s="93" t="s">
        <v>75</v>
      </c>
      <c r="C48" s="93" t="s">
        <v>22</v>
      </c>
      <c r="D48" s="112">
        <f>Inputs!D21</f>
        <v>100</v>
      </c>
      <c r="E48" s="93" t="s">
        <v>103</v>
      </c>
      <c r="F48" s="151">
        <f>Inputs!D33</f>
        <v>150</v>
      </c>
      <c r="G48" s="151">
        <v>1</v>
      </c>
      <c r="H48" s="148">
        <f t="shared" ref="H48" si="13">$D48*F48*G48</f>
        <v>15000</v>
      </c>
      <c r="I48" s="149">
        <f>Inputs!D34</f>
        <v>200</v>
      </c>
      <c r="J48" s="149">
        <f>G48</f>
        <v>1</v>
      </c>
      <c r="K48" s="148">
        <f t="shared" ref="K48" si="14">$D48*I48*J48</f>
        <v>20000</v>
      </c>
      <c r="L48" s="149">
        <f>Inputs!D35</f>
        <v>500</v>
      </c>
      <c r="M48" s="149">
        <f>J48</f>
        <v>1</v>
      </c>
      <c r="N48" s="148">
        <f t="shared" ref="N48" si="15">$D48*L48*M48</f>
        <v>50000</v>
      </c>
      <c r="O48" s="149">
        <f>Inputs!D36</f>
        <v>750</v>
      </c>
      <c r="P48" s="149">
        <f>M48</f>
        <v>1</v>
      </c>
      <c r="Q48" s="148">
        <f t="shared" ref="Q48" si="16">$D48*O48*P48</f>
        <v>75000</v>
      </c>
      <c r="R48" s="149">
        <f>Inputs!D37</f>
        <v>1000</v>
      </c>
      <c r="S48" s="149">
        <f>P48</f>
        <v>1</v>
      </c>
      <c r="T48" s="152">
        <f t="shared" ref="T48" si="17">$D48*R48*S48</f>
        <v>100000</v>
      </c>
    </row>
    <row r="49" spans="1:21" ht="15" thickBot="1" x14ac:dyDescent="0.4">
      <c r="A49" s="83"/>
      <c r="B49" s="93"/>
      <c r="C49" s="93"/>
      <c r="D49" s="94"/>
      <c r="E49" s="93"/>
      <c r="F49" s="133"/>
      <c r="G49" s="133"/>
      <c r="H49" s="25"/>
      <c r="I49" s="119"/>
      <c r="J49" s="119"/>
      <c r="K49" s="25"/>
      <c r="L49" s="119"/>
      <c r="M49" s="119"/>
      <c r="N49" s="25"/>
      <c r="O49" s="119"/>
      <c r="P49" s="119"/>
      <c r="Q49" s="25"/>
      <c r="R49" s="119"/>
      <c r="S49" s="119"/>
      <c r="T49" s="92"/>
    </row>
    <row r="50" spans="1:21" x14ac:dyDescent="0.35">
      <c r="A50" s="83"/>
      <c r="B50" s="15" t="s">
        <v>31</v>
      </c>
      <c r="C50" s="16"/>
      <c r="D50" s="17"/>
      <c r="E50" s="16"/>
      <c r="F50" s="131"/>
      <c r="G50" s="131"/>
      <c r="H50" s="29"/>
      <c r="I50" s="125"/>
      <c r="J50" s="125"/>
      <c r="K50" s="29"/>
      <c r="L50" s="125"/>
      <c r="M50" s="125"/>
      <c r="N50" s="29"/>
      <c r="O50" s="125"/>
      <c r="P50" s="125"/>
      <c r="Q50" s="29"/>
      <c r="R50" s="125"/>
      <c r="S50" s="125"/>
      <c r="T50" s="102"/>
      <c r="U50" s="1" t="s">
        <v>27</v>
      </c>
    </row>
    <row r="51" spans="1:21" x14ac:dyDescent="0.35">
      <c r="A51" s="83"/>
      <c r="B51" s="18"/>
      <c r="C51" s="19" t="s">
        <v>97</v>
      </c>
      <c r="D51" s="57">
        <f>$D$11</f>
        <v>700</v>
      </c>
      <c r="E51" s="19" t="s">
        <v>17</v>
      </c>
      <c r="F51" s="144">
        <v>20</v>
      </c>
      <c r="G51" s="144">
        <v>1</v>
      </c>
      <c r="H51" s="30">
        <f t="shared" ref="H51:H57" si="18">$D51*F51*G51</f>
        <v>14000</v>
      </c>
      <c r="I51" s="145">
        <f>F51</f>
        <v>20</v>
      </c>
      <c r="J51" s="145">
        <f>G51</f>
        <v>1</v>
      </c>
      <c r="K51" s="30">
        <f t="shared" ref="K51:K57" si="19">$D51*I51*J51</f>
        <v>14000</v>
      </c>
      <c r="L51" s="145">
        <f>I51</f>
        <v>20</v>
      </c>
      <c r="M51" s="145">
        <f>J51</f>
        <v>1</v>
      </c>
      <c r="N51" s="30">
        <f t="shared" ref="N51:N57" si="20">$D51*L51*M51</f>
        <v>14000</v>
      </c>
      <c r="O51" s="145">
        <f>L51</f>
        <v>20</v>
      </c>
      <c r="P51" s="145">
        <f>M51</f>
        <v>1</v>
      </c>
      <c r="Q51" s="30">
        <f t="shared" ref="Q51:Q57" si="21">$D51*O51*P51</f>
        <v>14000</v>
      </c>
      <c r="R51" s="145">
        <f>O51</f>
        <v>20</v>
      </c>
      <c r="S51" s="145">
        <f>P51</f>
        <v>1</v>
      </c>
      <c r="T51" s="103">
        <f t="shared" ref="T51:T57" si="22">$D51*R51*S51</f>
        <v>14000</v>
      </c>
    </row>
    <row r="52" spans="1:21" x14ac:dyDescent="0.35">
      <c r="A52" s="83"/>
      <c r="B52" s="18"/>
      <c r="C52" s="19" t="s">
        <v>40</v>
      </c>
      <c r="D52" s="112">
        <f>Inputs!$D$15</f>
        <v>75</v>
      </c>
      <c r="E52" s="19" t="s">
        <v>17</v>
      </c>
      <c r="F52" s="144">
        <f>F51</f>
        <v>20</v>
      </c>
      <c r="G52" s="144">
        <v>1</v>
      </c>
      <c r="H52" s="30">
        <f t="shared" si="18"/>
        <v>1500</v>
      </c>
      <c r="I52" s="145">
        <f>I51</f>
        <v>20</v>
      </c>
      <c r="J52" s="145">
        <f t="shared" ref="J52:J55" si="23">G52</f>
        <v>1</v>
      </c>
      <c r="K52" s="30">
        <f t="shared" si="19"/>
        <v>1500</v>
      </c>
      <c r="L52" s="145">
        <f t="shared" ref="L52:L55" si="24">I52</f>
        <v>20</v>
      </c>
      <c r="M52" s="145">
        <f t="shared" ref="M52:M55" si="25">J52</f>
        <v>1</v>
      </c>
      <c r="N52" s="30">
        <f t="shared" si="20"/>
        <v>1500</v>
      </c>
      <c r="O52" s="145">
        <f t="shared" ref="O52:O55" si="26">L52</f>
        <v>20</v>
      </c>
      <c r="P52" s="145">
        <f t="shared" ref="P52:P55" si="27">M52</f>
        <v>1</v>
      </c>
      <c r="Q52" s="30">
        <f t="shared" si="21"/>
        <v>1500</v>
      </c>
      <c r="R52" s="145">
        <f t="shared" ref="R52:R55" si="28">O52</f>
        <v>20</v>
      </c>
      <c r="S52" s="145">
        <f t="shared" ref="S52:S55" si="29">P52</f>
        <v>1</v>
      </c>
      <c r="T52" s="103">
        <f t="shared" si="22"/>
        <v>1500</v>
      </c>
    </row>
    <row r="53" spans="1:21" x14ac:dyDescent="0.35">
      <c r="A53" s="83"/>
      <c r="B53" s="18"/>
      <c r="C53" s="19" t="s">
        <v>26</v>
      </c>
      <c r="D53" s="110">
        <f>Inputs!$D$17</f>
        <v>50</v>
      </c>
      <c r="E53" s="19" t="s">
        <v>98</v>
      </c>
      <c r="F53" s="144">
        <v>25</v>
      </c>
      <c r="G53" s="144">
        <v>1</v>
      </c>
      <c r="H53" s="30">
        <f t="shared" si="18"/>
        <v>1250</v>
      </c>
      <c r="I53" s="145">
        <f>F53</f>
        <v>25</v>
      </c>
      <c r="J53" s="145">
        <f t="shared" si="23"/>
        <v>1</v>
      </c>
      <c r="K53" s="30">
        <f t="shared" si="19"/>
        <v>1250</v>
      </c>
      <c r="L53" s="145">
        <f t="shared" si="24"/>
        <v>25</v>
      </c>
      <c r="M53" s="145">
        <f t="shared" si="25"/>
        <v>1</v>
      </c>
      <c r="N53" s="30">
        <f t="shared" si="20"/>
        <v>1250</v>
      </c>
      <c r="O53" s="145">
        <f t="shared" si="26"/>
        <v>25</v>
      </c>
      <c r="P53" s="145">
        <f t="shared" si="27"/>
        <v>1</v>
      </c>
      <c r="Q53" s="30">
        <f t="shared" si="21"/>
        <v>1250</v>
      </c>
      <c r="R53" s="145">
        <f t="shared" si="28"/>
        <v>25</v>
      </c>
      <c r="S53" s="145">
        <f t="shared" si="29"/>
        <v>1</v>
      </c>
      <c r="T53" s="103">
        <f t="shared" si="22"/>
        <v>1250</v>
      </c>
    </row>
    <row r="54" spans="1:21" x14ac:dyDescent="0.35">
      <c r="A54" s="83"/>
      <c r="B54" s="18"/>
      <c r="C54" s="19" t="s">
        <v>23</v>
      </c>
      <c r="D54" s="110">
        <v>30</v>
      </c>
      <c r="E54" s="19" t="s">
        <v>101</v>
      </c>
      <c r="F54" s="144">
        <f>F53</f>
        <v>25</v>
      </c>
      <c r="G54" s="144">
        <v>1</v>
      </c>
      <c r="H54" s="30">
        <f t="shared" si="18"/>
        <v>750</v>
      </c>
      <c r="I54" s="145">
        <f>I53</f>
        <v>25</v>
      </c>
      <c r="J54" s="145">
        <f t="shared" si="23"/>
        <v>1</v>
      </c>
      <c r="K54" s="30">
        <f t="shared" si="19"/>
        <v>750</v>
      </c>
      <c r="L54" s="145">
        <f t="shared" si="24"/>
        <v>25</v>
      </c>
      <c r="M54" s="145">
        <f t="shared" si="25"/>
        <v>1</v>
      </c>
      <c r="N54" s="30">
        <f t="shared" si="20"/>
        <v>750</v>
      </c>
      <c r="O54" s="145">
        <f t="shared" si="26"/>
        <v>25</v>
      </c>
      <c r="P54" s="145">
        <f t="shared" si="27"/>
        <v>1</v>
      </c>
      <c r="Q54" s="30">
        <f t="shared" si="21"/>
        <v>750</v>
      </c>
      <c r="R54" s="145">
        <f t="shared" si="28"/>
        <v>25</v>
      </c>
      <c r="S54" s="145">
        <f t="shared" si="29"/>
        <v>1</v>
      </c>
      <c r="T54" s="103">
        <f t="shared" si="22"/>
        <v>750</v>
      </c>
    </row>
    <row r="55" spans="1:21" x14ac:dyDescent="0.35">
      <c r="A55" s="83"/>
      <c r="B55" s="18"/>
      <c r="C55" s="19" t="s">
        <v>25</v>
      </c>
      <c r="D55" s="110">
        <f>Inputs!$D$19</f>
        <v>500</v>
      </c>
      <c r="E55" s="19" t="s">
        <v>17</v>
      </c>
      <c r="F55" s="144">
        <v>1</v>
      </c>
      <c r="G55" s="144">
        <v>1</v>
      </c>
      <c r="H55" s="30">
        <f t="shared" si="18"/>
        <v>500</v>
      </c>
      <c r="I55" s="145">
        <f>F55</f>
        <v>1</v>
      </c>
      <c r="J55" s="145">
        <f t="shared" si="23"/>
        <v>1</v>
      </c>
      <c r="K55" s="30">
        <f t="shared" si="19"/>
        <v>500</v>
      </c>
      <c r="L55" s="145">
        <f t="shared" si="24"/>
        <v>1</v>
      </c>
      <c r="M55" s="145">
        <f t="shared" si="25"/>
        <v>1</v>
      </c>
      <c r="N55" s="30">
        <f t="shared" si="20"/>
        <v>500</v>
      </c>
      <c r="O55" s="145">
        <f t="shared" si="26"/>
        <v>1</v>
      </c>
      <c r="P55" s="145">
        <f t="shared" si="27"/>
        <v>1</v>
      </c>
      <c r="Q55" s="30">
        <f t="shared" si="21"/>
        <v>500</v>
      </c>
      <c r="R55" s="145">
        <f t="shared" si="28"/>
        <v>1</v>
      </c>
      <c r="S55" s="145">
        <f t="shared" si="29"/>
        <v>1</v>
      </c>
      <c r="T55" s="103">
        <f t="shared" si="22"/>
        <v>500</v>
      </c>
    </row>
    <row r="56" spans="1:21" x14ac:dyDescent="0.35">
      <c r="A56" s="83"/>
      <c r="B56" s="18"/>
      <c r="C56" s="19"/>
      <c r="D56" s="20"/>
      <c r="E56" s="19"/>
      <c r="F56" s="132"/>
      <c r="G56" s="132"/>
      <c r="H56" s="30"/>
      <c r="I56" s="118"/>
      <c r="J56" s="118"/>
      <c r="K56" s="30"/>
      <c r="L56" s="118"/>
      <c r="M56" s="118"/>
      <c r="N56" s="30"/>
      <c r="O56" s="118"/>
      <c r="P56" s="118"/>
      <c r="Q56" s="30"/>
      <c r="R56" s="118"/>
      <c r="S56" s="118"/>
      <c r="T56" s="103"/>
    </row>
    <row r="57" spans="1:21" ht="15" thickBot="1" x14ac:dyDescent="0.4">
      <c r="A57" s="83"/>
      <c r="B57" s="139" t="s">
        <v>18</v>
      </c>
      <c r="C57" s="22"/>
      <c r="D57" s="111">
        <f>Inputs!$D$16</f>
        <v>1200</v>
      </c>
      <c r="E57" s="22" t="s">
        <v>102</v>
      </c>
      <c r="F57" s="146">
        <v>1</v>
      </c>
      <c r="G57" s="146">
        <v>1</v>
      </c>
      <c r="H57" s="31">
        <f t="shared" si="18"/>
        <v>1200</v>
      </c>
      <c r="I57" s="153">
        <f>F57</f>
        <v>1</v>
      </c>
      <c r="J57" s="153">
        <f>G57</f>
        <v>1</v>
      </c>
      <c r="K57" s="31">
        <f t="shared" si="19"/>
        <v>1200</v>
      </c>
      <c r="L57" s="153">
        <f>I57</f>
        <v>1</v>
      </c>
      <c r="M57" s="153">
        <f>J57</f>
        <v>1</v>
      </c>
      <c r="N57" s="31">
        <f t="shared" si="20"/>
        <v>1200</v>
      </c>
      <c r="O57" s="153">
        <f>L57</f>
        <v>1</v>
      </c>
      <c r="P57" s="153">
        <f>M57</f>
        <v>1</v>
      </c>
      <c r="Q57" s="31">
        <f t="shared" si="21"/>
        <v>1200</v>
      </c>
      <c r="R57" s="153">
        <f>O57</f>
        <v>1</v>
      </c>
      <c r="S57" s="153">
        <f>P57</f>
        <v>1</v>
      </c>
      <c r="T57" s="104">
        <f t="shared" si="22"/>
        <v>1200</v>
      </c>
    </row>
    <row r="58" spans="1:21" x14ac:dyDescent="0.35">
      <c r="A58" s="83"/>
      <c r="B58" s="93"/>
      <c r="C58" s="93"/>
      <c r="D58" s="94"/>
      <c r="E58" s="93"/>
      <c r="F58" s="133"/>
      <c r="G58" s="133"/>
      <c r="H58" s="25"/>
      <c r="I58" s="119"/>
      <c r="J58" s="119"/>
      <c r="K58" s="25"/>
      <c r="L58" s="119"/>
      <c r="M58" s="119"/>
      <c r="N58" s="25"/>
      <c r="O58" s="119"/>
      <c r="P58" s="119"/>
      <c r="Q58" s="25"/>
      <c r="R58" s="119"/>
      <c r="S58" s="119"/>
      <c r="T58" s="92"/>
    </row>
    <row r="59" spans="1:21" s="10" customFormat="1" ht="29.5" thickBot="1" x14ac:dyDescent="0.4">
      <c r="A59" s="88">
        <v>4</v>
      </c>
      <c r="B59" s="99" t="s">
        <v>93</v>
      </c>
      <c r="C59" s="99" t="s">
        <v>14</v>
      </c>
      <c r="D59" s="140" t="s">
        <v>43</v>
      </c>
      <c r="E59" s="142" t="s">
        <v>9</v>
      </c>
      <c r="F59" s="141" t="s">
        <v>39</v>
      </c>
      <c r="G59" s="141"/>
      <c r="H59" s="90">
        <f>SUM(H61:H62,H65:H67,H69:H69)</f>
        <v>64500</v>
      </c>
      <c r="I59" s="117" t="s">
        <v>39</v>
      </c>
      <c r="J59" s="117" t="s">
        <v>99</v>
      </c>
      <c r="K59" s="90">
        <f>SUM(K61:K62,K65:K67,K69:K69)</f>
        <v>62500</v>
      </c>
      <c r="L59" s="117" t="s">
        <v>39</v>
      </c>
      <c r="M59" s="117" t="s">
        <v>99</v>
      </c>
      <c r="N59" s="90">
        <f>SUM(N61:N62,N65:N67,N69:N69)</f>
        <v>127000</v>
      </c>
      <c r="O59" s="117" t="s">
        <v>39</v>
      </c>
      <c r="P59" s="117" t="s">
        <v>99</v>
      </c>
      <c r="Q59" s="90">
        <f>SUM(Q61:Q62,Q65:Q67,Q69:Q69)</f>
        <v>157500</v>
      </c>
      <c r="R59" s="117" t="s">
        <v>39</v>
      </c>
      <c r="S59" s="117" t="s">
        <v>99</v>
      </c>
      <c r="T59" s="91">
        <f>SUM(T61:T62,T65:T67,T69:T69)</f>
        <v>192500</v>
      </c>
      <c r="U59" s="14"/>
    </row>
    <row r="60" spans="1:21" s="8" customFormat="1" x14ac:dyDescent="0.35">
      <c r="A60" s="95"/>
      <c r="B60" s="15" t="s">
        <v>80</v>
      </c>
      <c r="C60" s="16"/>
      <c r="D60" s="17"/>
      <c r="E60" s="16"/>
      <c r="F60" s="131"/>
      <c r="G60" s="131"/>
      <c r="H60" s="29"/>
      <c r="I60" s="159"/>
      <c r="J60" s="159"/>
      <c r="K60" s="160"/>
      <c r="L60" s="161"/>
      <c r="M60" s="159"/>
      <c r="N60" s="160"/>
      <c r="O60" s="161"/>
      <c r="P60" s="159"/>
      <c r="Q60" s="160"/>
      <c r="R60" s="161"/>
      <c r="S60" s="159"/>
      <c r="T60" s="143"/>
    </row>
    <row r="61" spans="1:21" x14ac:dyDescent="0.35">
      <c r="A61" s="83"/>
      <c r="B61" s="18"/>
      <c r="C61" s="19" t="s">
        <v>104</v>
      </c>
      <c r="D61" s="112">
        <f>Inputs!$D$17</f>
        <v>50</v>
      </c>
      <c r="E61" s="19" t="s">
        <v>98</v>
      </c>
      <c r="F61" s="144">
        <v>2</v>
      </c>
      <c r="G61" s="144">
        <f>Inputs!D33</f>
        <v>150</v>
      </c>
      <c r="H61" s="30">
        <f t="shared" ref="H61:H62" si="30">$D61*F61*G61</f>
        <v>15000</v>
      </c>
      <c r="I61" s="145">
        <f>F61</f>
        <v>2</v>
      </c>
      <c r="J61" s="145">
        <f>Inputs!D34</f>
        <v>200</v>
      </c>
      <c r="K61" s="30">
        <f t="shared" ref="K61:K62" si="31">$D61*I61*J61</f>
        <v>20000</v>
      </c>
      <c r="L61" s="145">
        <f>I61</f>
        <v>2</v>
      </c>
      <c r="M61" s="145">
        <f>Inputs!D35</f>
        <v>500</v>
      </c>
      <c r="N61" s="30">
        <f t="shared" ref="N61:N62" si="32">$D61*L61*M61</f>
        <v>50000</v>
      </c>
      <c r="O61" s="145">
        <f>L61</f>
        <v>2</v>
      </c>
      <c r="P61" s="145">
        <f>Inputs!D36</f>
        <v>750</v>
      </c>
      <c r="Q61" s="30">
        <f t="shared" ref="Q61:Q62" si="33">$D61*O61*P61</f>
        <v>75000</v>
      </c>
      <c r="R61" s="145">
        <f>O61</f>
        <v>2</v>
      </c>
      <c r="S61" s="145">
        <f>Inputs!D37</f>
        <v>1000</v>
      </c>
      <c r="T61" s="103">
        <f t="shared" ref="T61:T62" si="34">$D61*R61*S61</f>
        <v>100000</v>
      </c>
      <c r="U61" s="6"/>
    </row>
    <row r="62" spans="1:21" x14ac:dyDescent="0.35">
      <c r="A62" s="83"/>
      <c r="B62" s="18"/>
      <c r="C62" s="19" t="s">
        <v>23</v>
      </c>
      <c r="D62" s="112">
        <f>Inputs!$D$18</f>
        <v>20</v>
      </c>
      <c r="E62" s="19" t="s">
        <v>98</v>
      </c>
      <c r="F62" s="144">
        <f>F61</f>
        <v>2</v>
      </c>
      <c r="G62" s="144">
        <f>G61</f>
        <v>150</v>
      </c>
      <c r="H62" s="30">
        <f t="shared" si="30"/>
        <v>6000</v>
      </c>
      <c r="I62" s="145">
        <f>F62</f>
        <v>2</v>
      </c>
      <c r="J62" s="145">
        <f>J61</f>
        <v>200</v>
      </c>
      <c r="K62" s="30">
        <f t="shared" si="31"/>
        <v>8000</v>
      </c>
      <c r="L62" s="145">
        <f t="shared" ref="L62" si="35">I62</f>
        <v>2</v>
      </c>
      <c r="M62" s="145">
        <f>M61</f>
        <v>500</v>
      </c>
      <c r="N62" s="30">
        <f t="shared" si="32"/>
        <v>20000</v>
      </c>
      <c r="O62" s="145">
        <f t="shared" ref="O62" si="36">L62</f>
        <v>2</v>
      </c>
      <c r="P62" s="145">
        <f>P61</f>
        <v>750</v>
      </c>
      <c r="Q62" s="30">
        <f t="shared" si="33"/>
        <v>30000</v>
      </c>
      <c r="R62" s="145">
        <f t="shared" ref="R62" si="37">O62</f>
        <v>2</v>
      </c>
      <c r="S62" s="145">
        <f>S61</f>
        <v>1000</v>
      </c>
      <c r="T62" s="103">
        <f t="shared" si="34"/>
        <v>40000</v>
      </c>
      <c r="U62" s="6"/>
    </row>
    <row r="63" spans="1:21" x14ac:dyDescent="0.35">
      <c r="A63" s="83"/>
      <c r="B63" s="18"/>
      <c r="C63" s="19"/>
      <c r="D63" s="20"/>
      <c r="E63" s="19"/>
      <c r="F63" s="132"/>
      <c r="G63" s="132"/>
      <c r="H63" s="30"/>
      <c r="I63" s="162"/>
      <c r="J63" s="162"/>
      <c r="K63" s="93"/>
      <c r="L63" s="119"/>
      <c r="M63" s="162"/>
      <c r="N63" s="93"/>
      <c r="O63" s="119"/>
      <c r="P63" s="162"/>
      <c r="Q63" s="93"/>
      <c r="R63" s="119"/>
      <c r="S63" s="162"/>
      <c r="T63" s="98"/>
      <c r="U63" s="6"/>
    </row>
    <row r="64" spans="1:21" s="8" customFormat="1" x14ac:dyDescent="0.35">
      <c r="A64" s="95"/>
      <c r="B64" s="23" t="s">
        <v>95</v>
      </c>
      <c r="C64" s="19"/>
      <c r="D64" s="20"/>
      <c r="E64" s="19"/>
      <c r="F64" s="132"/>
      <c r="G64" s="132"/>
      <c r="H64" s="30"/>
      <c r="I64" s="162"/>
      <c r="J64" s="162"/>
      <c r="K64" s="93"/>
      <c r="L64" s="119"/>
      <c r="M64" s="162"/>
      <c r="N64" s="93"/>
      <c r="O64" s="119"/>
      <c r="P64" s="162"/>
      <c r="Q64" s="93"/>
      <c r="R64" s="119"/>
      <c r="S64" s="162"/>
      <c r="T64" s="98"/>
    </row>
    <row r="65" spans="1:24" x14ac:dyDescent="0.35">
      <c r="A65" s="83"/>
      <c r="B65" s="18"/>
      <c r="C65" s="19" t="s">
        <v>26</v>
      </c>
      <c r="D65" s="112">
        <f>Inputs!$D$17</f>
        <v>50</v>
      </c>
      <c r="E65" s="19" t="s">
        <v>98</v>
      </c>
      <c r="F65" s="144">
        <f>Inputs!D33</f>
        <v>150</v>
      </c>
      <c r="G65" s="144">
        <v>1</v>
      </c>
      <c r="H65" s="30">
        <f t="shared" ref="H65:H66" si="38">$D65*F65*G65</f>
        <v>7500</v>
      </c>
      <c r="I65" s="144">
        <f>Inputs!D34-F65</f>
        <v>50</v>
      </c>
      <c r="J65" s="144">
        <v>1</v>
      </c>
      <c r="K65" s="30">
        <f t="shared" ref="K65:K66" si="39">$D65*I65*J65</f>
        <v>2500</v>
      </c>
      <c r="L65" s="144">
        <f>Inputs!D35-(F65+I65)</f>
        <v>300</v>
      </c>
      <c r="M65" s="144">
        <v>1</v>
      </c>
      <c r="N65" s="30">
        <f t="shared" ref="N65:N66" si="40">$D65*L65*M65</f>
        <v>15000</v>
      </c>
      <c r="O65" s="144">
        <f>Inputs!D36-(F65+I65+L65)</f>
        <v>250</v>
      </c>
      <c r="P65" s="144">
        <v>1</v>
      </c>
      <c r="Q65" s="30">
        <f t="shared" ref="Q65:Q66" si="41">$D65*O65*P65</f>
        <v>12500</v>
      </c>
      <c r="R65" s="144">
        <f>Inputs!D37-(F65+I65+L65+O65)</f>
        <v>250</v>
      </c>
      <c r="S65" s="144">
        <v>1</v>
      </c>
      <c r="T65" s="103">
        <f t="shared" ref="T65:T66" si="42">$D65*R65*S65</f>
        <v>12500</v>
      </c>
      <c r="U65" s="6"/>
    </row>
    <row r="66" spans="1:24" x14ac:dyDescent="0.35">
      <c r="A66" s="83"/>
      <c r="B66" s="18"/>
      <c r="C66" s="19" t="s">
        <v>23</v>
      </c>
      <c r="D66" s="112">
        <f>Inputs!$D$18</f>
        <v>20</v>
      </c>
      <c r="E66" s="19" t="s">
        <v>101</v>
      </c>
      <c r="F66" s="144">
        <f>F65</f>
        <v>150</v>
      </c>
      <c r="G66" s="144">
        <f>G65</f>
        <v>1</v>
      </c>
      <c r="H66" s="30">
        <f t="shared" si="38"/>
        <v>3000</v>
      </c>
      <c r="I66" s="144">
        <f>I65</f>
        <v>50</v>
      </c>
      <c r="J66" s="144">
        <f>J65</f>
        <v>1</v>
      </c>
      <c r="K66" s="30">
        <f t="shared" si="39"/>
        <v>1000</v>
      </c>
      <c r="L66" s="144">
        <f>L65</f>
        <v>300</v>
      </c>
      <c r="M66" s="144">
        <f>M65</f>
        <v>1</v>
      </c>
      <c r="N66" s="30">
        <f t="shared" si="40"/>
        <v>6000</v>
      </c>
      <c r="O66" s="144">
        <f>O65</f>
        <v>250</v>
      </c>
      <c r="P66" s="144">
        <f>P65</f>
        <v>1</v>
      </c>
      <c r="Q66" s="30">
        <f t="shared" si="41"/>
        <v>5000</v>
      </c>
      <c r="R66" s="144">
        <f>R65</f>
        <v>250</v>
      </c>
      <c r="S66" s="144">
        <f>S65</f>
        <v>1</v>
      </c>
      <c r="T66" s="103">
        <f t="shared" si="42"/>
        <v>5000</v>
      </c>
      <c r="U66" s="6"/>
    </row>
    <row r="67" spans="1:24" ht="15" thickBot="1" x14ac:dyDescent="0.4">
      <c r="A67" s="83"/>
      <c r="B67" s="21"/>
      <c r="C67" s="22" t="s">
        <v>25</v>
      </c>
      <c r="D67" s="111">
        <f>Inputs!$D$19</f>
        <v>500</v>
      </c>
      <c r="E67" s="22" t="s">
        <v>17</v>
      </c>
      <c r="F67" s="146">
        <f>F65/25</f>
        <v>6</v>
      </c>
      <c r="G67" s="146">
        <f>G66</f>
        <v>1</v>
      </c>
      <c r="H67" s="31">
        <f t="shared" ref="H67" si="43">$D67*F67*G67</f>
        <v>3000</v>
      </c>
      <c r="I67" s="146">
        <f>I65/25</f>
        <v>2</v>
      </c>
      <c r="J67" s="146">
        <f>J66</f>
        <v>1</v>
      </c>
      <c r="K67" s="31">
        <f t="shared" ref="K67" si="44">$D67*I67*J67</f>
        <v>1000</v>
      </c>
      <c r="L67" s="146">
        <f>L65/25</f>
        <v>12</v>
      </c>
      <c r="M67" s="146">
        <f>M66</f>
        <v>1</v>
      </c>
      <c r="N67" s="31">
        <f t="shared" ref="N67" si="45">$D67*L67*M67</f>
        <v>6000</v>
      </c>
      <c r="O67" s="146">
        <f>O65/25</f>
        <v>10</v>
      </c>
      <c r="P67" s="146">
        <f>P66</f>
        <v>1</v>
      </c>
      <c r="Q67" s="31">
        <f t="shared" ref="Q67" si="46">$D67*O67*P67</f>
        <v>5000</v>
      </c>
      <c r="R67" s="146">
        <f>R65/25</f>
        <v>10</v>
      </c>
      <c r="S67" s="146">
        <f>S66</f>
        <v>1</v>
      </c>
      <c r="T67" s="104">
        <f t="shared" ref="T67" si="47">$D67*R67*S67</f>
        <v>5000</v>
      </c>
      <c r="U67" s="6"/>
    </row>
    <row r="68" spans="1:24" x14ac:dyDescent="0.35">
      <c r="A68" s="83"/>
      <c r="B68" s="93"/>
      <c r="C68" s="93"/>
      <c r="D68" s="94"/>
      <c r="E68" s="93"/>
      <c r="F68" s="133"/>
      <c r="G68" s="133"/>
      <c r="H68" s="25"/>
      <c r="I68" s="119"/>
      <c r="J68" s="119"/>
      <c r="K68" s="25"/>
      <c r="L68" s="119"/>
      <c r="M68" s="119"/>
      <c r="N68" s="25"/>
      <c r="O68" s="119"/>
      <c r="P68" s="119"/>
      <c r="Q68" s="25"/>
      <c r="R68" s="119"/>
      <c r="S68" s="119"/>
      <c r="T68" s="92"/>
    </row>
    <row r="69" spans="1:24" x14ac:dyDescent="0.35">
      <c r="A69" s="83"/>
      <c r="B69" s="93" t="s">
        <v>20</v>
      </c>
      <c r="C69" s="93" t="s">
        <v>105</v>
      </c>
      <c r="D69" s="112">
        <f>Inputs!D14</f>
        <v>30000</v>
      </c>
      <c r="E69" s="93" t="s">
        <v>24</v>
      </c>
      <c r="F69" s="151">
        <v>1</v>
      </c>
      <c r="G69" s="151">
        <v>1</v>
      </c>
      <c r="H69" s="148">
        <f t="shared" ref="H69" si="48">$D69*F69*G69</f>
        <v>30000</v>
      </c>
      <c r="I69" s="149">
        <f>F69</f>
        <v>1</v>
      </c>
      <c r="J69" s="149">
        <f>G69</f>
        <v>1</v>
      </c>
      <c r="K69" s="148">
        <f t="shared" ref="K69" si="49">$D69*I69*J69</f>
        <v>30000</v>
      </c>
      <c r="L69" s="149">
        <f>I69</f>
        <v>1</v>
      </c>
      <c r="M69" s="149">
        <f>J69</f>
        <v>1</v>
      </c>
      <c r="N69" s="148">
        <f t="shared" ref="N69" si="50">$D69*L69*M69</f>
        <v>30000</v>
      </c>
      <c r="O69" s="149">
        <f>L69</f>
        <v>1</v>
      </c>
      <c r="P69" s="149">
        <f>M69</f>
        <v>1</v>
      </c>
      <c r="Q69" s="148">
        <f t="shared" ref="Q69" si="51">$D69*O69*P69</f>
        <v>30000</v>
      </c>
      <c r="R69" s="149">
        <f>O69</f>
        <v>1</v>
      </c>
      <c r="S69" s="149">
        <f>P69</f>
        <v>1</v>
      </c>
      <c r="T69" s="152">
        <f t="shared" ref="T69" si="52">$D69*R69*S69</f>
        <v>30000</v>
      </c>
    </row>
    <row r="70" spans="1:24" x14ac:dyDescent="0.35">
      <c r="A70" s="83"/>
      <c r="B70" s="93"/>
      <c r="C70" s="93"/>
      <c r="D70" s="97"/>
      <c r="E70" s="55"/>
      <c r="F70" s="135"/>
      <c r="G70" s="135"/>
      <c r="H70" s="25"/>
      <c r="I70" s="119"/>
      <c r="J70" s="119"/>
      <c r="K70" s="25"/>
      <c r="L70" s="119"/>
      <c r="M70" s="119"/>
      <c r="N70" s="25"/>
      <c r="O70" s="119"/>
      <c r="P70" s="119"/>
      <c r="Q70" s="25"/>
      <c r="R70" s="119"/>
      <c r="S70" s="119"/>
      <c r="T70" s="92"/>
    </row>
    <row r="71" spans="1:24" s="11" customFormat="1" ht="29" x14ac:dyDescent="0.35">
      <c r="A71" s="88">
        <v>5</v>
      </c>
      <c r="B71" s="89" t="s">
        <v>87</v>
      </c>
      <c r="C71" s="99" t="s">
        <v>14</v>
      </c>
      <c r="D71" s="140" t="s">
        <v>43</v>
      </c>
      <c r="E71" s="142" t="s">
        <v>9</v>
      </c>
      <c r="F71" s="141" t="s">
        <v>39</v>
      </c>
      <c r="G71" s="141"/>
      <c r="H71" s="90">
        <f>SUM(H72:H75)</f>
        <v>111750</v>
      </c>
      <c r="I71" s="117" t="s">
        <v>39</v>
      </c>
      <c r="J71" s="117" t="s">
        <v>99</v>
      </c>
      <c r="K71" s="90">
        <f>SUM(K72:K75)</f>
        <v>37250</v>
      </c>
      <c r="L71" s="117" t="s">
        <v>39</v>
      </c>
      <c r="M71" s="117" t="s">
        <v>99</v>
      </c>
      <c r="N71" s="90">
        <f>SUM(N72:N75)</f>
        <v>223500</v>
      </c>
      <c r="O71" s="117" t="s">
        <v>39</v>
      </c>
      <c r="P71" s="117" t="s">
        <v>99</v>
      </c>
      <c r="Q71" s="90">
        <f>SUM(Q72:Q75)</f>
        <v>186250</v>
      </c>
      <c r="R71" s="117" t="s">
        <v>39</v>
      </c>
      <c r="S71" s="117" t="s">
        <v>99</v>
      </c>
      <c r="T71" s="91">
        <f>SUM(T72:T75)</f>
        <v>186250</v>
      </c>
      <c r="U71" s="12"/>
      <c r="X71" s="12"/>
    </row>
    <row r="72" spans="1:24" s="8" customFormat="1" x14ac:dyDescent="0.35">
      <c r="A72" s="95"/>
      <c r="B72" s="55" t="s">
        <v>65</v>
      </c>
      <c r="C72" s="55"/>
      <c r="D72" s="110">
        <f>Inputs!D47</f>
        <v>500</v>
      </c>
      <c r="E72" s="55" t="s">
        <v>21</v>
      </c>
      <c r="F72" s="163">
        <f>Inputs!D40</f>
        <v>30</v>
      </c>
      <c r="G72" s="163">
        <v>1</v>
      </c>
      <c r="H72" s="148">
        <f t="shared" ref="H72:H75" si="53">$D72*F72*G72</f>
        <v>15000</v>
      </c>
      <c r="I72" s="163">
        <f>Inputs!D41-(F72)</f>
        <v>10</v>
      </c>
      <c r="J72" s="163">
        <f>G72</f>
        <v>1</v>
      </c>
      <c r="K72" s="148">
        <f t="shared" ref="K72:K75" si="54">$D72*I72*J72</f>
        <v>5000</v>
      </c>
      <c r="L72" s="163">
        <f>Inputs!D42-(F72+I72)</f>
        <v>60</v>
      </c>
      <c r="M72" s="163">
        <f>J72</f>
        <v>1</v>
      </c>
      <c r="N72" s="148">
        <f t="shared" ref="N72:N75" si="55">$D72*L72*M72</f>
        <v>30000</v>
      </c>
      <c r="O72" s="163">
        <f>Inputs!D43-(F72+I72+L72)</f>
        <v>50</v>
      </c>
      <c r="P72" s="163">
        <f>M72</f>
        <v>1</v>
      </c>
      <c r="Q72" s="148">
        <f t="shared" ref="Q72:Q75" si="56">$D72*O72*P72</f>
        <v>25000</v>
      </c>
      <c r="R72" s="163">
        <f>Inputs!$D$44-(F72+I72+L72+O72)</f>
        <v>50</v>
      </c>
      <c r="S72" s="163">
        <f>P72</f>
        <v>1</v>
      </c>
      <c r="T72" s="152">
        <f t="shared" ref="T72:T75" si="57">$D72*R72*S72</f>
        <v>25000</v>
      </c>
      <c r="U72" s="9"/>
      <c r="X72" s="9"/>
    </row>
    <row r="73" spans="1:24" x14ac:dyDescent="0.35">
      <c r="A73" s="83"/>
      <c r="B73" s="93" t="s">
        <v>66</v>
      </c>
      <c r="C73" s="93"/>
      <c r="D73" s="110">
        <f>Inputs!D48</f>
        <v>100</v>
      </c>
      <c r="E73" s="93" t="s">
        <v>21</v>
      </c>
      <c r="F73" s="163">
        <f>F72</f>
        <v>30</v>
      </c>
      <c r="G73" s="163">
        <f>G72</f>
        <v>1</v>
      </c>
      <c r="H73" s="148">
        <f t="shared" si="53"/>
        <v>3000</v>
      </c>
      <c r="I73" s="163">
        <f>I72</f>
        <v>10</v>
      </c>
      <c r="J73" s="163">
        <f>J72</f>
        <v>1</v>
      </c>
      <c r="K73" s="148">
        <f t="shared" si="54"/>
        <v>1000</v>
      </c>
      <c r="L73" s="163">
        <f>L72</f>
        <v>60</v>
      </c>
      <c r="M73" s="163">
        <f>M72</f>
        <v>1</v>
      </c>
      <c r="N73" s="148">
        <f t="shared" si="55"/>
        <v>6000</v>
      </c>
      <c r="O73" s="163">
        <f>O72</f>
        <v>50</v>
      </c>
      <c r="P73" s="163">
        <f>P72</f>
        <v>1</v>
      </c>
      <c r="Q73" s="148">
        <f t="shared" si="56"/>
        <v>5000</v>
      </c>
      <c r="R73" s="163">
        <f>R72</f>
        <v>50</v>
      </c>
      <c r="S73" s="163">
        <f>S72</f>
        <v>1</v>
      </c>
      <c r="T73" s="152">
        <f t="shared" si="57"/>
        <v>5000</v>
      </c>
      <c r="X73" s="1"/>
    </row>
    <row r="74" spans="1:24" s="8" customFormat="1" x14ac:dyDescent="0.35">
      <c r="A74" s="95"/>
      <c r="B74" s="55" t="s">
        <v>68</v>
      </c>
      <c r="C74" s="55"/>
      <c r="D74" s="110">
        <f>Inputs!D49</f>
        <v>50</v>
      </c>
      <c r="E74" s="55" t="s">
        <v>21</v>
      </c>
      <c r="F74" s="163">
        <f>F65</f>
        <v>150</v>
      </c>
      <c r="G74" s="163">
        <v>12</v>
      </c>
      <c r="H74" s="148">
        <f t="shared" si="53"/>
        <v>90000</v>
      </c>
      <c r="I74" s="163">
        <f>I65</f>
        <v>50</v>
      </c>
      <c r="J74" s="163">
        <f>G74</f>
        <v>12</v>
      </c>
      <c r="K74" s="148">
        <f t="shared" si="54"/>
        <v>30000</v>
      </c>
      <c r="L74" s="163">
        <f>L65</f>
        <v>300</v>
      </c>
      <c r="M74" s="163">
        <f>J74</f>
        <v>12</v>
      </c>
      <c r="N74" s="148">
        <f t="shared" si="55"/>
        <v>180000</v>
      </c>
      <c r="O74" s="163">
        <f>O65</f>
        <v>250</v>
      </c>
      <c r="P74" s="163">
        <f>M74</f>
        <v>12</v>
      </c>
      <c r="Q74" s="148">
        <f t="shared" si="56"/>
        <v>150000</v>
      </c>
      <c r="R74" s="163">
        <f>R65</f>
        <v>250</v>
      </c>
      <c r="S74" s="163">
        <f>P74</f>
        <v>12</v>
      </c>
      <c r="T74" s="152">
        <f t="shared" si="57"/>
        <v>150000</v>
      </c>
      <c r="U74" s="9"/>
    </row>
    <row r="75" spans="1:24" x14ac:dyDescent="0.35">
      <c r="A75" s="83"/>
      <c r="B75" s="93" t="s">
        <v>69</v>
      </c>
      <c r="C75" s="93"/>
      <c r="D75" s="110">
        <f>Inputs!D50</f>
        <v>25</v>
      </c>
      <c r="E75" s="93" t="s">
        <v>21</v>
      </c>
      <c r="F75" s="163">
        <f>F74</f>
        <v>150</v>
      </c>
      <c r="G75" s="163">
        <v>1</v>
      </c>
      <c r="H75" s="148">
        <f t="shared" si="53"/>
        <v>3750</v>
      </c>
      <c r="I75" s="163">
        <f>I74</f>
        <v>50</v>
      </c>
      <c r="J75" s="163">
        <f>G75</f>
        <v>1</v>
      </c>
      <c r="K75" s="148">
        <f t="shared" si="54"/>
        <v>1250</v>
      </c>
      <c r="L75" s="163">
        <f>L74</f>
        <v>300</v>
      </c>
      <c r="M75" s="163">
        <f>J75</f>
        <v>1</v>
      </c>
      <c r="N75" s="148">
        <f t="shared" si="55"/>
        <v>7500</v>
      </c>
      <c r="O75" s="163">
        <f>O74</f>
        <v>250</v>
      </c>
      <c r="P75" s="163">
        <f>M75</f>
        <v>1</v>
      </c>
      <c r="Q75" s="148">
        <f t="shared" si="56"/>
        <v>6250</v>
      </c>
      <c r="R75" s="163">
        <f>R74</f>
        <v>250</v>
      </c>
      <c r="S75" s="163">
        <f>P75</f>
        <v>1</v>
      </c>
      <c r="T75" s="152">
        <f t="shared" si="57"/>
        <v>6250</v>
      </c>
    </row>
    <row r="76" spans="1:24" x14ac:dyDescent="0.35">
      <c r="A76" s="83"/>
      <c r="B76" s="93"/>
      <c r="C76" s="93"/>
      <c r="D76" s="94"/>
      <c r="E76" s="93"/>
      <c r="F76" s="133"/>
      <c r="G76" s="133"/>
      <c r="H76" s="25"/>
      <c r="I76" s="119"/>
      <c r="J76" s="119"/>
      <c r="K76" s="25"/>
      <c r="L76" s="119"/>
      <c r="M76" s="119"/>
      <c r="N76" s="25"/>
      <c r="O76" s="119"/>
      <c r="P76" s="119"/>
      <c r="Q76" s="25"/>
      <c r="R76" s="119"/>
      <c r="S76" s="119"/>
      <c r="T76" s="92"/>
    </row>
    <row r="77" spans="1:24" s="10" customFormat="1" ht="29.5" thickBot="1" x14ac:dyDescent="0.4">
      <c r="A77" s="88">
        <v>6</v>
      </c>
      <c r="B77" s="99" t="s">
        <v>107</v>
      </c>
      <c r="C77" s="99" t="s">
        <v>14</v>
      </c>
      <c r="D77" s="140" t="s">
        <v>43</v>
      </c>
      <c r="E77" s="142" t="s">
        <v>9</v>
      </c>
      <c r="F77" s="141" t="s">
        <v>39</v>
      </c>
      <c r="G77" s="141"/>
      <c r="H77" s="90">
        <f>SUM((H79:H82,H84,H86:H87))</f>
        <v>293150</v>
      </c>
      <c r="I77" s="117" t="s">
        <v>39</v>
      </c>
      <c r="J77" s="117" t="s">
        <v>99</v>
      </c>
      <c r="K77" s="90">
        <f>SUM((K79:K82,K84,K86:K87))</f>
        <v>369600</v>
      </c>
      <c r="L77" s="117" t="s">
        <v>39</v>
      </c>
      <c r="M77" s="117" t="s">
        <v>99</v>
      </c>
      <c r="N77" s="90">
        <f>SUM((N79:N82,N84,N86:N87))</f>
        <v>924000</v>
      </c>
      <c r="O77" s="117" t="s">
        <v>39</v>
      </c>
      <c r="P77" s="117" t="s">
        <v>99</v>
      </c>
      <c r="Q77" s="90">
        <f>SUM((Q79:Q82,Q84,Q86:Q87))</f>
        <v>1386000</v>
      </c>
      <c r="R77" s="117" t="s">
        <v>39</v>
      </c>
      <c r="S77" s="117" t="s">
        <v>99</v>
      </c>
      <c r="T77" s="91">
        <f>SUM((T79:T82,T84,T86:T87))</f>
        <v>1848000</v>
      </c>
    </row>
    <row r="78" spans="1:24" x14ac:dyDescent="0.35">
      <c r="A78" s="83"/>
      <c r="B78" s="15" t="s">
        <v>88</v>
      </c>
      <c r="C78" s="16"/>
      <c r="D78" s="17"/>
      <c r="E78" s="16"/>
      <c r="F78" s="131"/>
      <c r="G78" s="131"/>
      <c r="H78" s="24"/>
      <c r="I78"/>
      <c r="J78"/>
      <c r="K78" s="25"/>
      <c r="L78" s="119"/>
      <c r="M78"/>
      <c r="N78" s="25"/>
      <c r="O78" s="119"/>
      <c r="P78"/>
      <c r="Q78" s="25"/>
      <c r="R78" s="119"/>
      <c r="S78"/>
      <c r="T78" s="92"/>
      <c r="U78" s="49"/>
    </row>
    <row r="79" spans="1:24" x14ac:dyDescent="0.35">
      <c r="A79" s="83"/>
      <c r="B79" s="53" t="s">
        <v>15</v>
      </c>
      <c r="C79" s="19" t="s">
        <v>33</v>
      </c>
      <c r="D79" s="57">
        <f>$D$11</f>
        <v>700</v>
      </c>
      <c r="E79" s="19" t="s">
        <v>17</v>
      </c>
      <c r="F79" s="144">
        <v>5</v>
      </c>
      <c r="G79" s="144"/>
      <c r="H79" s="26">
        <f>F79*D79</f>
        <v>3500</v>
      </c>
      <c r="I79"/>
      <c r="J79"/>
      <c r="K79" s="25"/>
      <c r="L79" s="119"/>
      <c r="M79"/>
      <c r="N79" s="25"/>
      <c r="O79" s="119"/>
      <c r="P79"/>
      <c r="Q79" s="25"/>
      <c r="R79" s="119"/>
      <c r="S79"/>
      <c r="T79" s="92"/>
      <c r="U79" s="49"/>
    </row>
    <row r="80" spans="1:24" x14ac:dyDescent="0.35">
      <c r="A80" s="83"/>
      <c r="B80" s="53" t="s">
        <v>28</v>
      </c>
      <c r="C80" s="19" t="s">
        <v>33</v>
      </c>
      <c r="D80" s="57">
        <f>$D$11</f>
        <v>700</v>
      </c>
      <c r="E80" s="19" t="s">
        <v>17</v>
      </c>
      <c r="F80" s="144">
        <v>10</v>
      </c>
      <c r="G80" s="144"/>
      <c r="H80" s="26">
        <f>F80*D80</f>
        <v>7000</v>
      </c>
      <c r="I80"/>
      <c r="J80"/>
      <c r="K80" s="25"/>
      <c r="L80" s="119"/>
      <c r="M80"/>
      <c r="N80" s="25"/>
      <c r="O80" s="119"/>
      <c r="P80"/>
      <c r="Q80" s="25"/>
      <c r="R80" s="119"/>
      <c r="S80"/>
      <c r="T80" s="92"/>
      <c r="U80" s="49"/>
    </row>
    <row r="81" spans="1:21" x14ac:dyDescent="0.35">
      <c r="A81" s="83"/>
      <c r="B81" s="53" t="s">
        <v>89</v>
      </c>
      <c r="C81" s="19" t="s">
        <v>33</v>
      </c>
      <c r="D81" s="57">
        <f>$D$11</f>
        <v>700</v>
      </c>
      <c r="E81" s="19" t="s">
        <v>17</v>
      </c>
      <c r="F81" s="144">
        <v>5</v>
      </c>
      <c r="G81" s="144"/>
      <c r="H81" s="26">
        <f>F81*D81</f>
        <v>3500</v>
      </c>
      <c r="I81"/>
      <c r="J81"/>
      <c r="K81" s="25"/>
      <c r="L81" s="119"/>
      <c r="M81"/>
      <c r="N81" s="25"/>
      <c r="O81" s="119"/>
      <c r="P81"/>
      <c r="Q81" s="25"/>
      <c r="R81" s="119"/>
      <c r="S81"/>
      <c r="T81" s="92"/>
      <c r="U81" s="49"/>
    </row>
    <row r="82" spans="1:21" x14ac:dyDescent="0.35">
      <c r="A82" s="83"/>
      <c r="B82" s="53"/>
      <c r="C82" s="19" t="s">
        <v>40</v>
      </c>
      <c r="D82" s="112">
        <f>Inputs!$D$15</f>
        <v>75</v>
      </c>
      <c r="E82" s="19"/>
      <c r="F82" s="144">
        <f>F80</f>
        <v>10</v>
      </c>
      <c r="G82" s="144"/>
      <c r="H82" s="26">
        <f>F82*D82</f>
        <v>750</v>
      </c>
      <c r="I82"/>
      <c r="J82"/>
      <c r="K82" s="25"/>
      <c r="L82" s="119"/>
      <c r="M82"/>
      <c r="N82" s="25"/>
      <c r="O82" s="119"/>
      <c r="P82"/>
      <c r="Q82" s="25"/>
      <c r="R82" s="119"/>
      <c r="S82"/>
      <c r="T82" s="92"/>
      <c r="U82" s="49"/>
    </row>
    <row r="83" spans="1:21" x14ac:dyDescent="0.35">
      <c r="A83" s="83"/>
      <c r="B83" s="53"/>
      <c r="C83" s="19"/>
      <c r="D83" s="20"/>
      <c r="E83" s="19"/>
      <c r="F83" s="132"/>
      <c r="G83" s="132"/>
      <c r="H83" s="26"/>
      <c r="I83"/>
      <c r="J83"/>
      <c r="K83" s="25"/>
      <c r="L83" s="119"/>
      <c r="M83"/>
      <c r="N83" s="25"/>
      <c r="O83" s="119"/>
      <c r="P83"/>
      <c r="Q83" s="25"/>
      <c r="R83" s="119"/>
      <c r="S83"/>
      <c r="T83" s="92"/>
      <c r="U83" s="49"/>
    </row>
    <row r="84" spans="1:21" ht="15" thickBot="1" x14ac:dyDescent="0.4">
      <c r="A84" s="83"/>
      <c r="B84" s="21" t="s">
        <v>18</v>
      </c>
      <c r="C84" s="22"/>
      <c r="D84" s="111">
        <f>Inputs!$D$16</f>
        <v>1200</v>
      </c>
      <c r="E84" s="22" t="s">
        <v>19</v>
      </c>
      <c r="F84" s="134">
        <v>1</v>
      </c>
      <c r="G84" s="134"/>
      <c r="H84" s="27">
        <f>F84*D84</f>
        <v>1200</v>
      </c>
      <c r="I84"/>
      <c r="J84"/>
      <c r="K84" s="25"/>
      <c r="L84" s="119"/>
      <c r="M84"/>
      <c r="N84" s="25"/>
      <c r="O84" s="119"/>
      <c r="P84"/>
      <c r="Q84" s="25"/>
      <c r="R84" s="119"/>
      <c r="S84"/>
      <c r="T84" s="92"/>
    </row>
    <row r="85" spans="1:21" x14ac:dyDescent="0.35">
      <c r="A85" s="83"/>
      <c r="B85" s="93"/>
      <c r="C85" s="93"/>
      <c r="D85" s="94"/>
      <c r="E85" s="93"/>
      <c r="F85" s="133"/>
      <c r="G85" s="133"/>
      <c r="H85" s="25"/>
      <c r="I85" s="119"/>
      <c r="J85" s="119"/>
      <c r="K85" s="25"/>
      <c r="L85" s="119"/>
      <c r="M85" s="119"/>
      <c r="N85" s="25"/>
      <c r="O85" s="119"/>
      <c r="P85" s="119"/>
      <c r="Q85" s="25"/>
      <c r="R85" s="119"/>
      <c r="S85" s="119"/>
      <c r="T85" s="92"/>
    </row>
    <row r="86" spans="1:21" x14ac:dyDescent="0.35">
      <c r="A86" s="83"/>
      <c r="B86" s="101" t="s">
        <v>73</v>
      </c>
      <c r="C86" s="48"/>
      <c r="D86" s="113">
        <f>Inputs!D22</f>
        <v>750</v>
      </c>
      <c r="E86" s="48" t="s">
        <v>106</v>
      </c>
      <c r="F86" s="144">
        <f>Inputs!D40</f>
        <v>30</v>
      </c>
      <c r="G86" s="144">
        <v>12</v>
      </c>
      <c r="H86" s="148">
        <f t="shared" ref="H86:H87" si="58">$D86*F86*G86</f>
        <v>270000</v>
      </c>
      <c r="I86" s="145">
        <f>Inputs!D41</f>
        <v>40</v>
      </c>
      <c r="J86" s="145">
        <f>G86</f>
        <v>12</v>
      </c>
      <c r="K86" s="148">
        <f t="shared" ref="K86:K87" si="59">$D86*I86*J86</f>
        <v>360000</v>
      </c>
      <c r="L86" s="145">
        <f>Inputs!D42</f>
        <v>100</v>
      </c>
      <c r="M86" s="145">
        <f>J86</f>
        <v>12</v>
      </c>
      <c r="N86" s="148">
        <f t="shared" ref="N86:N87" si="60">$D86*L86*M86</f>
        <v>900000</v>
      </c>
      <c r="O86" s="145">
        <f>Inputs!D43</f>
        <v>150</v>
      </c>
      <c r="P86" s="145">
        <f>M86</f>
        <v>12</v>
      </c>
      <c r="Q86" s="148">
        <f t="shared" ref="Q86:Q87" si="61">$D86*O86*P86</f>
        <v>1350000</v>
      </c>
      <c r="R86" s="145">
        <f>Inputs!D44</f>
        <v>200</v>
      </c>
      <c r="S86" s="145">
        <f>P86</f>
        <v>12</v>
      </c>
      <c r="T86" s="152">
        <f t="shared" ref="T86:T87" si="62">$D86*R86*S86</f>
        <v>1800000</v>
      </c>
      <c r="U86" s="4"/>
    </row>
    <row r="87" spans="1:21" x14ac:dyDescent="0.35">
      <c r="A87" s="83"/>
      <c r="B87" s="93" t="s">
        <v>74</v>
      </c>
      <c r="C87" s="93"/>
      <c r="D87" s="113">
        <f>Inputs!D23</f>
        <v>20</v>
      </c>
      <c r="E87" s="48" t="s">
        <v>106</v>
      </c>
      <c r="F87" s="164">
        <f>F86</f>
        <v>30</v>
      </c>
      <c r="G87" s="164">
        <f>G86</f>
        <v>12</v>
      </c>
      <c r="H87" s="148">
        <f t="shared" si="58"/>
        <v>7200</v>
      </c>
      <c r="I87" s="164">
        <f>I86</f>
        <v>40</v>
      </c>
      <c r="J87" s="164">
        <f>J86</f>
        <v>12</v>
      </c>
      <c r="K87" s="148">
        <f t="shared" si="59"/>
        <v>9600</v>
      </c>
      <c r="L87" s="164">
        <f>L86</f>
        <v>100</v>
      </c>
      <c r="M87" s="164">
        <f>M86</f>
        <v>12</v>
      </c>
      <c r="N87" s="148">
        <f t="shared" si="60"/>
        <v>24000</v>
      </c>
      <c r="O87" s="164">
        <f>O86</f>
        <v>150</v>
      </c>
      <c r="P87" s="164">
        <f>P86</f>
        <v>12</v>
      </c>
      <c r="Q87" s="148">
        <f t="shared" si="61"/>
        <v>36000</v>
      </c>
      <c r="R87" s="164">
        <f>R86</f>
        <v>200</v>
      </c>
      <c r="S87" s="164">
        <f>S86</f>
        <v>12</v>
      </c>
      <c r="T87" s="152">
        <f t="shared" si="62"/>
        <v>48000</v>
      </c>
    </row>
    <row r="88" spans="1:21" x14ac:dyDescent="0.35">
      <c r="A88" s="83"/>
      <c r="B88" s="93"/>
      <c r="C88" s="93"/>
      <c r="D88" s="94"/>
      <c r="E88" s="93"/>
      <c r="F88" s="133"/>
      <c r="G88" s="133"/>
      <c r="H88" s="25"/>
      <c r="I88" s="119"/>
      <c r="J88" s="119"/>
      <c r="K88" s="25"/>
      <c r="L88" s="119"/>
      <c r="M88" s="119"/>
      <c r="N88" s="25"/>
      <c r="O88" s="119"/>
      <c r="P88" s="119"/>
      <c r="Q88" s="25"/>
      <c r="R88" s="119"/>
      <c r="S88" s="119"/>
      <c r="T88" s="92"/>
    </row>
    <row r="89" spans="1:21" s="10" customFormat="1" ht="29" x14ac:dyDescent="0.35">
      <c r="A89" s="88">
        <v>7</v>
      </c>
      <c r="B89" s="99" t="s">
        <v>30</v>
      </c>
      <c r="C89" s="99" t="s">
        <v>14</v>
      </c>
      <c r="D89" s="140" t="s">
        <v>43</v>
      </c>
      <c r="E89" s="142" t="s">
        <v>9</v>
      </c>
      <c r="F89" s="141" t="s">
        <v>39</v>
      </c>
      <c r="G89" s="141"/>
      <c r="H89" s="90">
        <f>SUM(H90:H92)</f>
        <v>86000</v>
      </c>
      <c r="I89" s="117" t="s">
        <v>39</v>
      </c>
      <c r="J89" s="117" t="s">
        <v>99</v>
      </c>
      <c r="K89" s="90">
        <f>SUM(K90:K92)</f>
        <v>58000</v>
      </c>
      <c r="L89" s="117" t="s">
        <v>39</v>
      </c>
      <c r="M89" s="117" t="s">
        <v>99</v>
      </c>
      <c r="N89" s="90">
        <f>SUM(N90:N92)</f>
        <v>58000</v>
      </c>
      <c r="O89" s="117" t="s">
        <v>39</v>
      </c>
      <c r="P89" s="117" t="s">
        <v>99</v>
      </c>
      <c r="Q89" s="90">
        <f>SUM(Q90:Q92)</f>
        <v>58000</v>
      </c>
      <c r="R89" s="117" t="s">
        <v>39</v>
      </c>
      <c r="S89" s="117" t="s">
        <v>99</v>
      </c>
      <c r="T89" s="91">
        <f>SUM(T90:T92)</f>
        <v>58000</v>
      </c>
    </row>
    <row r="90" spans="1:21" s="8" customFormat="1" x14ac:dyDescent="0.35">
      <c r="A90" s="95"/>
      <c r="B90" s="55" t="s">
        <v>34</v>
      </c>
      <c r="C90" s="55" t="s">
        <v>72</v>
      </c>
      <c r="D90" s="57">
        <f>$D$11</f>
        <v>700</v>
      </c>
      <c r="E90" s="55" t="s">
        <v>17</v>
      </c>
      <c r="F90" s="164">
        <v>20</v>
      </c>
      <c r="G90" s="164">
        <v>4</v>
      </c>
      <c r="H90" s="148">
        <f t="shared" ref="H90:H92" si="63">$D90*F90*G90</f>
        <v>56000</v>
      </c>
      <c r="I90" s="164">
        <v>10</v>
      </c>
      <c r="J90" s="164">
        <v>4</v>
      </c>
      <c r="K90" s="148">
        <f t="shared" ref="K90:K92" si="64">$D90*I90*J90</f>
        <v>28000</v>
      </c>
      <c r="L90" s="164">
        <f>I90</f>
        <v>10</v>
      </c>
      <c r="M90" s="164">
        <f>J90</f>
        <v>4</v>
      </c>
      <c r="N90" s="148">
        <f t="shared" ref="N90:N92" si="65">$D90*L90*M90</f>
        <v>28000</v>
      </c>
      <c r="O90" s="164">
        <f>L90</f>
        <v>10</v>
      </c>
      <c r="P90" s="164">
        <f>M90</f>
        <v>4</v>
      </c>
      <c r="Q90" s="148">
        <f t="shared" ref="Q90:Q92" si="66">$D90*O90*P90</f>
        <v>28000</v>
      </c>
      <c r="R90" s="164">
        <f>O90</f>
        <v>10</v>
      </c>
      <c r="S90" s="164">
        <f>P90</f>
        <v>4</v>
      </c>
      <c r="T90" s="152">
        <f t="shared" ref="T90:T92" si="67">$D90*R90*S90</f>
        <v>28000</v>
      </c>
      <c r="U90" s="9"/>
    </row>
    <row r="91" spans="1:21" s="8" customFormat="1" x14ac:dyDescent="0.35">
      <c r="A91" s="95"/>
      <c r="B91" s="55" t="s">
        <v>32</v>
      </c>
      <c r="C91" s="55" t="s">
        <v>76</v>
      </c>
      <c r="D91" s="57">
        <f>$D$11</f>
        <v>700</v>
      </c>
      <c r="E91" s="55" t="s">
        <v>17</v>
      </c>
      <c r="F91" s="164">
        <v>10</v>
      </c>
      <c r="G91" s="164">
        <v>4</v>
      </c>
      <c r="H91" s="148">
        <f t="shared" si="63"/>
        <v>28000</v>
      </c>
      <c r="I91" s="165">
        <f>F91</f>
        <v>10</v>
      </c>
      <c r="J91" s="165">
        <f>G91</f>
        <v>4</v>
      </c>
      <c r="K91" s="148">
        <f t="shared" si="64"/>
        <v>28000</v>
      </c>
      <c r="L91" s="165">
        <f>I91</f>
        <v>10</v>
      </c>
      <c r="M91" s="165">
        <f>J91</f>
        <v>4</v>
      </c>
      <c r="N91" s="148">
        <f t="shared" si="65"/>
        <v>28000</v>
      </c>
      <c r="O91" s="165">
        <f>L91</f>
        <v>10</v>
      </c>
      <c r="P91" s="165">
        <f>M91</f>
        <v>4</v>
      </c>
      <c r="Q91" s="148">
        <f t="shared" si="66"/>
        <v>28000</v>
      </c>
      <c r="R91" s="165">
        <f>O91</f>
        <v>10</v>
      </c>
      <c r="S91" s="165">
        <f>P91</f>
        <v>4</v>
      </c>
      <c r="T91" s="152">
        <f t="shared" si="67"/>
        <v>28000</v>
      </c>
      <c r="U91" s="9"/>
    </row>
    <row r="92" spans="1:21" s="8" customFormat="1" x14ac:dyDescent="0.35">
      <c r="A92" s="95"/>
      <c r="B92" s="55" t="s">
        <v>81</v>
      </c>
      <c r="C92" s="55" t="s">
        <v>76</v>
      </c>
      <c r="D92" s="110">
        <f>Inputs!$D$17</f>
        <v>50</v>
      </c>
      <c r="E92" s="55" t="s">
        <v>17</v>
      </c>
      <c r="F92" s="164">
        <f>F91</f>
        <v>10</v>
      </c>
      <c r="G92" s="164">
        <f>G91</f>
        <v>4</v>
      </c>
      <c r="H92" s="148">
        <f t="shared" si="63"/>
        <v>2000</v>
      </c>
      <c r="I92" s="164">
        <f>I91</f>
        <v>10</v>
      </c>
      <c r="J92" s="164">
        <f>J91</f>
        <v>4</v>
      </c>
      <c r="K92" s="148">
        <f t="shared" si="64"/>
        <v>2000</v>
      </c>
      <c r="L92" s="164">
        <f>L91</f>
        <v>10</v>
      </c>
      <c r="M92" s="164">
        <f>M91</f>
        <v>4</v>
      </c>
      <c r="N92" s="148">
        <f t="shared" si="65"/>
        <v>2000</v>
      </c>
      <c r="O92" s="164">
        <f>O91</f>
        <v>10</v>
      </c>
      <c r="P92" s="164">
        <f>P91</f>
        <v>4</v>
      </c>
      <c r="Q92" s="148">
        <f t="shared" si="66"/>
        <v>2000</v>
      </c>
      <c r="R92" s="164">
        <f>R91</f>
        <v>10</v>
      </c>
      <c r="S92" s="164">
        <f>S91</f>
        <v>4</v>
      </c>
      <c r="T92" s="152">
        <f t="shared" si="67"/>
        <v>2000</v>
      </c>
      <c r="U92" s="9"/>
    </row>
    <row r="93" spans="1:21" x14ac:dyDescent="0.35">
      <c r="A93" s="83"/>
      <c r="B93" s="93"/>
      <c r="C93" s="93"/>
      <c r="D93" s="94"/>
      <c r="E93" s="93"/>
      <c r="F93" s="133"/>
      <c r="G93" s="133"/>
      <c r="H93" s="25"/>
      <c r="I93" s="119"/>
      <c r="J93" s="119"/>
      <c r="K93" s="25"/>
      <c r="L93" s="119"/>
      <c r="M93" s="119"/>
      <c r="N93" s="25"/>
      <c r="O93" s="119"/>
      <c r="P93" s="119"/>
      <c r="Q93" s="25"/>
      <c r="R93" s="119"/>
      <c r="S93" s="119"/>
      <c r="T93" s="92"/>
    </row>
    <row r="94" spans="1:21" x14ac:dyDescent="0.35">
      <c r="A94" s="83"/>
      <c r="D94"/>
      <c r="F94"/>
      <c r="G94"/>
      <c r="H94"/>
      <c r="I94"/>
      <c r="J94"/>
      <c r="K94"/>
      <c r="L94"/>
      <c r="M94"/>
      <c r="N94"/>
      <c r="O94"/>
      <c r="P94"/>
      <c r="Q94"/>
      <c r="R94"/>
      <c r="S94"/>
      <c r="T94" s="98"/>
    </row>
    <row r="95" spans="1:21" ht="29" x14ac:dyDescent="0.35">
      <c r="A95" s="88">
        <v>10</v>
      </c>
      <c r="B95" s="99" t="s">
        <v>41</v>
      </c>
      <c r="C95" s="99" t="s">
        <v>14</v>
      </c>
      <c r="D95" s="140" t="s">
        <v>43</v>
      </c>
      <c r="E95" s="142" t="s">
        <v>9</v>
      </c>
      <c r="F95" s="141" t="s">
        <v>39</v>
      </c>
      <c r="G95" s="141"/>
      <c r="H95" s="90">
        <f>SUM(H96:H99)</f>
        <v>0</v>
      </c>
      <c r="I95" s="117" t="s">
        <v>39</v>
      </c>
      <c r="J95" s="117" t="s">
        <v>99</v>
      </c>
      <c r="K95" s="90">
        <f>SUM(K96:K99)</f>
        <v>0</v>
      </c>
      <c r="L95" s="117" t="s">
        <v>39</v>
      </c>
      <c r="M95" s="117" t="s">
        <v>99</v>
      </c>
      <c r="N95" s="90">
        <f>SUM(N96:N99)</f>
        <v>0</v>
      </c>
      <c r="O95" s="117" t="s">
        <v>39</v>
      </c>
      <c r="P95" s="117" t="s">
        <v>99</v>
      </c>
      <c r="Q95" s="90">
        <f>SUM(Q96:Q99)</f>
        <v>0</v>
      </c>
      <c r="R95" s="117" t="s">
        <v>39</v>
      </c>
      <c r="S95" s="117" t="s">
        <v>99</v>
      </c>
      <c r="T95" s="91">
        <f>SUM(T96:T99)</f>
        <v>0</v>
      </c>
    </row>
    <row r="96" spans="1:21" x14ac:dyDescent="0.35">
      <c r="A96" s="83"/>
      <c r="B96" s="7" t="s">
        <v>42</v>
      </c>
      <c r="D96" s="154"/>
      <c r="F96" s="155"/>
      <c r="G96" s="155"/>
      <c r="H96" s="148">
        <f t="shared" ref="H96:H99" si="68">$D96*F96*G96</f>
        <v>0</v>
      </c>
      <c r="I96" s="155"/>
      <c r="J96" s="155"/>
      <c r="K96" s="148">
        <f t="shared" ref="K96:K99" si="69">$D96*I96*J96</f>
        <v>0</v>
      </c>
      <c r="L96" s="155"/>
      <c r="M96" s="155"/>
      <c r="N96" s="148">
        <f t="shared" ref="N96:N99" si="70">$D96*L96*M96</f>
        <v>0</v>
      </c>
      <c r="O96" s="155"/>
      <c r="P96" s="155"/>
      <c r="Q96" s="148">
        <f t="shared" ref="Q96:Q99" si="71">$D96*O96*P96</f>
        <v>0</v>
      </c>
      <c r="R96" s="155"/>
      <c r="S96" s="155"/>
      <c r="T96" s="152">
        <f t="shared" ref="T96:T99" si="72">$D96*R96*S96</f>
        <v>0</v>
      </c>
    </row>
    <row r="97" spans="1:20" x14ac:dyDescent="0.35">
      <c r="A97" s="83"/>
      <c r="B97" s="7" t="s">
        <v>42</v>
      </c>
      <c r="D97" s="154"/>
      <c r="F97" s="155"/>
      <c r="G97" s="155"/>
      <c r="H97" s="148">
        <f t="shared" si="68"/>
        <v>0</v>
      </c>
      <c r="I97" s="155"/>
      <c r="J97" s="155"/>
      <c r="K97" s="148">
        <f t="shared" si="69"/>
        <v>0</v>
      </c>
      <c r="L97" s="155"/>
      <c r="M97" s="155"/>
      <c r="N97" s="148">
        <f t="shared" si="70"/>
        <v>0</v>
      </c>
      <c r="O97" s="155"/>
      <c r="P97" s="155"/>
      <c r="Q97" s="148">
        <f t="shared" si="71"/>
        <v>0</v>
      </c>
      <c r="R97" s="155"/>
      <c r="S97" s="155"/>
      <c r="T97" s="152">
        <f t="shared" si="72"/>
        <v>0</v>
      </c>
    </row>
    <row r="98" spans="1:20" x14ac:dyDescent="0.35">
      <c r="A98" s="83"/>
      <c r="B98" s="7" t="s">
        <v>42</v>
      </c>
      <c r="D98" s="154"/>
      <c r="F98" s="155"/>
      <c r="G98" s="155"/>
      <c r="H98" s="148">
        <f t="shared" si="68"/>
        <v>0</v>
      </c>
      <c r="I98" s="155"/>
      <c r="J98" s="155"/>
      <c r="K98" s="148">
        <f t="shared" si="69"/>
        <v>0</v>
      </c>
      <c r="L98" s="155"/>
      <c r="M98" s="155"/>
      <c r="N98" s="148">
        <f t="shared" si="70"/>
        <v>0</v>
      </c>
      <c r="O98" s="155"/>
      <c r="P98" s="155"/>
      <c r="Q98" s="148">
        <f t="shared" si="71"/>
        <v>0</v>
      </c>
      <c r="R98" s="155"/>
      <c r="S98" s="155"/>
      <c r="T98" s="152">
        <f t="shared" si="72"/>
        <v>0</v>
      </c>
    </row>
    <row r="99" spans="1:20" x14ac:dyDescent="0.35">
      <c r="A99" s="83"/>
      <c r="B99" s="7" t="s">
        <v>42</v>
      </c>
      <c r="D99" s="154"/>
      <c r="F99" s="155"/>
      <c r="G99" s="155"/>
      <c r="H99" s="148">
        <f t="shared" si="68"/>
        <v>0</v>
      </c>
      <c r="I99" s="155"/>
      <c r="J99" s="155"/>
      <c r="K99" s="148">
        <f t="shared" si="69"/>
        <v>0</v>
      </c>
      <c r="L99" s="155"/>
      <c r="M99" s="155"/>
      <c r="N99" s="148">
        <f t="shared" si="70"/>
        <v>0</v>
      </c>
      <c r="O99" s="155"/>
      <c r="P99" s="155"/>
      <c r="Q99" s="148">
        <f t="shared" si="71"/>
        <v>0</v>
      </c>
      <c r="R99" s="155"/>
      <c r="S99" s="155"/>
      <c r="T99" s="152">
        <f t="shared" si="72"/>
        <v>0</v>
      </c>
    </row>
    <row r="100" spans="1:20" ht="15" thickBot="1" x14ac:dyDescent="0.4">
      <c r="A100" s="105"/>
      <c r="B100" s="106"/>
      <c r="C100" s="106"/>
      <c r="D100" s="107"/>
      <c r="E100" s="106"/>
      <c r="F100" s="137"/>
      <c r="G100" s="137"/>
      <c r="H100" s="108"/>
      <c r="I100" s="126"/>
      <c r="J100" s="126"/>
      <c r="K100" s="108"/>
      <c r="L100" s="126"/>
      <c r="M100" s="126"/>
      <c r="N100" s="108"/>
      <c r="O100" s="126"/>
      <c r="P100" s="126"/>
      <c r="Q100" s="108"/>
      <c r="R100" s="126"/>
      <c r="S100" s="126"/>
      <c r="T100" s="109"/>
    </row>
  </sheetData>
  <sheetProtection selectLockedCells="1"/>
  <mergeCells count="1">
    <mergeCell ref="A6:T6"/>
  </mergeCells>
  <pageMargins left="0.70866141732283472" right="0.70866141732283472" top="0.74803149606299213" bottom="0.74803149606299213" header="0.31496062992125984" footer="0.31496062992125984"/>
  <pageSetup scale="37" orientation="portrait" r:id="rId1"/>
  <ignoredErrors>
    <ignoredError sqref="N34 Q34" formula="1"/>
    <ignoredError sqref="D41:D43"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3"/>
  <sheetViews>
    <sheetView topLeftCell="A16" zoomScale="90" zoomScaleNormal="90" zoomScaleSheetLayoutView="70" zoomScalePageLayoutView="120" workbookViewId="0">
      <selection activeCell="D19" sqref="D19:H19"/>
    </sheetView>
  </sheetViews>
  <sheetFormatPr defaultColWidth="8.81640625" defaultRowHeight="14.5" x14ac:dyDescent="0.35"/>
  <cols>
    <col min="1" max="1" width="4.81640625" style="5" customWidth="1"/>
    <col min="2" max="2" width="3.453125" style="5" customWidth="1"/>
    <col min="3" max="3" width="46.26953125" style="5" customWidth="1"/>
    <col min="4" max="4" width="18.26953125" style="5" customWidth="1"/>
    <col min="5" max="5" width="13.7265625" style="5" customWidth="1"/>
    <col min="6" max="6" width="14.54296875" style="5" bestFit="1" customWidth="1"/>
    <col min="7" max="8" width="14" style="5" customWidth="1"/>
    <col min="9" max="9" width="6.26953125" style="5" customWidth="1"/>
    <col min="10" max="10" width="3.81640625" style="5" hidden="1" customWidth="1"/>
    <col min="11" max="11" width="4.453125" style="5" hidden="1" customWidth="1"/>
    <col min="12" max="12" width="14.453125" style="5" customWidth="1"/>
    <col min="13" max="13" width="14.1796875" style="5" customWidth="1"/>
    <col min="14" max="14" width="3" style="5" customWidth="1"/>
    <col min="15" max="15" width="8.81640625" style="5"/>
    <col min="16" max="16" width="10.7265625" style="5" customWidth="1"/>
    <col min="17" max="16384" width="8.81640625" style="5"/>
  </cols>
  <sheetData>
    <row r="1" spans="1:9" ht="4.5" customHeight="1" thickBot="1" x14ac:dyDescent="0.4"/>
    <row r="2" spans="1:9" x14ac:dyDescent="0.35">
      <c r="A2" s="61"/>
      <c r="B2" s="62"/>
      <c r="C2" s="62"/>
      <c r="D2" s="62"/>
      <c r="E2" s="62"/>
      <c r="F2" s="62"/>
      <c r="G2" s="62"/>
      <c r="H2" s="62"/>
      <c r="I2" s="63"/>
    </row>
    <row r="3" spans="1:9" x14ac:dyDescent="0.35">
      <c r="A3" s="64"/>
      <c r="B3" s="65"/>
      <c r="C3" s="65"/>
      <c r="D3" s="65"/>
      <c r="E3" s="65"/>
      <c r="F3" s="65"/>
      <c r="G3" s="65"/>
      <c r="H3" s="65"/>
      <c r="I3" s="66"/>
    </row>
    <row r="4" spans="1:9" x14ac:dyDescent="0.35">
      <c r="A4" s="64"/>
      <c r="B4" s="65"/>
      <c r="C4" s="65"/>
      <c r="D4" s="65"/>
      <c r="E4" s="65"/>
      <c r="F4" s="65"/>
      <c r="G4" s="65"/>
      <c r="H4" s="65"/>
      <c r="I4" s="66"/>
    </row>
    <row r="5" spans="1:9" x14ac:dyDescent="0.35">
      <c r="A5" s="64"/>
      <c r="B5" s="65"/>
      <c r="C5" s="65"/>
      <c r="D5" s="65"/>
      <c r="E5" s="65"/>
      <c r="F5" s="65"/>
      <c r="G5" s="65"/>
      <c r="H5" s="65"/>
      <c r="I5" s="66"/>
    </row>
    <row r="6" spans="1:9" ht="15" thickBot="1" x14ac:dyDescent="0.4">
      <c r="A6" s="64"/>
      <c r="B6" s="65"/>
      <c r="C6" s="65"/>
      <c r="D6" s="65"/>
      <c r="E6" s="65"/>
      <c r="F6" s="65"/>
      <c r="G6" s="65"/>
      <c r="H6" s="65"/>
      <c r="I6" s="66"/>
    </row>
    <row r="7" spans="1:9" ht="18.5" x14ac:dyDescent="0.45">
      <c r="A7" s="68"/>
      <c r="B7" s="69"/>
      <c r="C7" s="69"/>
      <c r="D7" s="69"/>
      <c r="E7" s="69"/>
      <c r="F7" s="69"/>
      <c r="G7" s="69"/>
      <c r="H7" s="69"/>
      <c r="I7" s="70"/>
    </row>
    <row r="8" spans="1:9" ht="21" x14ac:dyDescent="0.5">
      <c r="A8" s="195" t="s">
        <v>100</v>
      </c>
      <c r="B8" s="196"/>
      <c r="C8" s="196"/>
      <c r="D8" s="196"/>
      <c r="E8" s="196"/>
      <c r="F8" s="196"/>
      <c r="G8" s="196"/>
      <c r="H8" s="196"/>
      <c r="I8" s="197"/>
    </row>
    <row r="9" spans="1:9" ht="18.5" x14ac:dyDescent="0.45">
      <c r="A9" s="44"/>
      <c r="B9" s="46"/>
      <c r="C9" s="46"/>
      <c r="D9" s="46"/>
      <c r="E9" s="46"/>
      <c r="F9" s="46"/>
      <c r="G9" s="46"/>
      <c r="H9" s="46"/>
      <c r="I9" s="47"/>
    </row>
    <row r="10" spans="1:9" x14ac:dyDescent="0.35">
      <c r="A10" s="44"/>
      <c r="B10" s="34"/>
      <c r="C10" s="33"/>
      <c r="D10" s="34"/>
      <c r="E10" s="34"/>
      <c r="F10" s="34"/>
      <c r="G10" s="34"/>
      <c r="H10" s="34"/>
      <c r="I10" s="45"/>
    </row>
    <row r="11" spans="1:9" x14ac:dyDescent="0.35">
      <c r="A11" s="44"/>
      <c r="B11" s="34"/>
      <c r="C11" s="34"/>
      <c r="D11" s="39" t="s">
        <v>3</v>
      </c>
      <c r="E11" s="39" t="s">
        <v>4</v>
      </c>
      <c r="F11" s="39" t="s">
        <v>5</v>
      </c>
      <c r="G11" s="39" t="s">
        <v>6</v>
      </c>
      <c r="H11" s="39" t="s">
        <v>63</v>
      </c>
      <c r="I11" s="45"/>
    </row>
    <row r="12" spans="1:9" x14ac:dyDescent="0.35">
      <c r="A12" s="44"/>
      <c r="B12" s="158"/>
      <c r="C12" s="40" t="str">
        <f>'Budget by Phase'!B9</f>
        <v>Phase 1: Detailed situational assessment of current specimen referral systems</v>
      </c>
      <c r="D12" s="41">
        <f>'Budget by Phase'!H9</f>
        <v>18975</v>
      </c>
      <c r="E12" s="41">
        <f>'Budget by Phase'!K9</f>
        <v>0</v>
      </c>
      <c r="F12" s="41">
        <f>'Budget by Phase'!N9</f>
        <v>0</v>
      </c>
      <c r="G12" s="41">
        <f>'Budget by Phase'!Q9</f>
        <v>0</v>
      </c>
      <c r="H12" s="41">
        <f>'Budget by Phase'!T9</f>
        <v>0</v>
      </c>
      <c r="I12" s="45"/>
    </row>
    <row r="13" spans="1:9" x14ac:dyDescent="0.35">
      <c r="A13" s="44"/>
      <c r="B13" s="40"/>
      <c r="C13" s="40" t="str">
        <f>'Budget by Phase'!B25</f>
        <v>Phase 2: Design of a specimen referral system pilot</v>
      </c>
      <c r="D13" s="41">
        <f>'Budget by Phase'!H25</f>
        <v>24750</v>
      </c>
      <c r="E13" s="41">
        <f>'Budget by Phase'!K25</f>
        <v>0</v>
      </c>
      <c r="F13" s="41">
        <f>'Budget by Phase'!N25</f>
        <v>0</v>
      </c>
      <c r="G13" s="41">
        <f>'Budget by Phase'!Q25</f>
        <v>0</v>
      </c>
      <c r="H13" s="41">
        <f>'Budget by Phase'!T25</f>
        <v>0</v>
      </c>
      <c r="I13" s="45"/>
    </row>
    <row r="14" spans="1:9" x14ac:dyDescent="0.35">
      <c r="A14" s="44"/>
      <c r="B14" s="40"/>
      <c r="C14" s="40" t="str">
        <f>'Budget by Phase'!B50</f>
        <v>Phase 3: Setup and implementation of pilot</v>
      </c>
      <c r="D14" s="41">
        <f>'Budget by Phase'!H50</f>
        <v>554450</v>
      </c>
      <c r="E14" s="41">
        <f>'Budget by Phase'!K50</f>
        <v>0</v>
      </c>
      <c r="F14" s="41">
        <f>'Budget by Phase'!N50</f>
        <v>0</v>
      </c>
      <c r="G14" s="41">
        <f>'Budget by Phase'!Q50</f>
        <v>0</v>
      </c>
      <c r="H14" s="41">
        <f>'Budget by Phase'!T50</f>
        <v>0</v>
      </c>
      <c r="I14" s="45"/>
    </row>
    <row r="15" spans="1:9" x14ac:dyDescent="0.35">
      <c r="A15" s="44"/>
      <c r="B15" s="40"/>
      <c r="C15" s="40" t="str">
        <f>'Budget by Phase'!B74</f>
        <v>Phase 4: Review of pilot</v>
      </c>
      <c r="D15" s="41">
        <f>'Budget by Phase'!H74</f>
        <v>21070</v>
      </c>
      <c r="E15" s="41">
        <f>'Budget by Phase'!K74</f>
        <v>0</v>
      </c>
      <c r="F15" s="41">
        <f>'Budget by Phase'!N74</f>
        <v>0</v>
      </c>
      <c r="G15" s="41">
        <f>'Budget by Phase'!Q74</f>
        <v>0</v>
      </c>
      <c r="H15" s="41">
        <f>'Budget by Phase'!T74</f>
        <v>0</v>
      </c>
      <c r="I15" s="45"/>
    </row>
    <row r="16" spans="1:9" x14ac:dyDescent="0.35">
      <c r="A16" s="44"/>
      <c r="B16" s="40"/>
      <c r="C16" s="40" t="str">
        <f>'Budget by Phase'!B90</f>
        <v>Phase 5: Scale up of the specimen referral system</v>
      </c>
      <c r="D16" s="41">
        <f>'Budget by Phase'!H90</f>
        <v>0</v>
      </c>
      <c r="E16" s="41">
        <f>'Budget by Phase'!K90</f>
        <v>489350</v>
      </c>
      <c r="F16" s="41">
        <f>'Budget by Phase'!N90</f>
        <v>1324500</v>
      </c>
      <c r="G16" s="41">
        <f>'Budget by Phase'!Q90</f>
        <v>1804750</v>
      </c>
      <c r="H16" s="41">
        <f>'Budget by Phase'!T90</f>
        <v>2326750</v>
      </c>
      <c r="I16" s="45"/>
    </row>
    <row r="17" spans="1:9" x14ac:dyDescent="0.35">
      <c r="A17" s="44"/>
      <c r="B17" s="40"/>
      <c r="C17" s="40" t="str">
        <f>'Budget by Phase'!B110</f>
        <v>Phase 6: Ongoing monitoring and evaluation, and continuous improvement</v>
      </c>
      <c r="D17" s="41">
        <f>'Budget by Phase'!H110</f>
        <v>0</v>
      </c>
      <c r="E17" s="41">
        <f>'Budget by Phase'!K110</f>
        <v>87320</v>
      </c>
      <c r="F17" s="41">
        <f>'Budget by Phase'!N110</f>
        <v>87320</v>
      </c>
      <c r="G17" s="41">
        <f>'Budget by Phase'!Q110</f>
        <v>87320</v>
      </c>
      <c r="H17" s="41">
        <f>'Budget by Phase'!T110</f>
        <v>87320</v>
      </c>
      <c r="I17" s="45"/>
    </row>
    <row r="18" spans="1:9" x14ac:dyDescent="0.35">
      <c r="A18" s="44"/>
      <c r="B18" s="40"/>
      <c r="C18" s="40" t="str">
        <f>'Budget by Phase'!B130</f>
        <v>Other costs</v>
      </c>
      <c r="D18" s="41">
        <f>'Budget by Phase'!H130</f>
        <v>0</v>
      </c>
      <c r="E18" s="41">
        <f>'Budget by Phase'!K130</f>
        <v>0</v>
      </c>
      <c r="F18" s="41">
        <f>'Budget by Phase'!N130</f>
        <v>0</v>
      </c>
      <c r="G18" s="41">
        <f>'Budget by Phase'!Q130</f>
        <v>0</v>
      </c>
      <c r="H18" s="41">
        <f>'Budget by Phase'!T130</f>
        <v>0</v>
      </c>
      <c r="I18" s="45"/>
    </row>
    <row r="19" spans="1:9" x14ac:dyDescent="0.35">
      <c r="A19" s="44"/>
      <c r="B19" s="38"/>
      <c r="C19" s="42" t="s">
        <v>7</v>
      </c>
      <c r="D19" s="43">
        <f>SUM(D12:D18)</f>
        <v>619245</v>
      </c>
      <c r="E19" s="43">
        <f>SUM(E12:E18)</f>
        <v>576670</v>
      </c>
      <c r="F19" s="43">
        <f>SUM(F12:F18)</f>
        <v>1411820</v>
      </c>
      <c r="G19" s="43">
        <f>SUM(G12:G18)</f>
        <v>1892070</v>
      </c>
      <c r="H19" s="43">
        <f>SUM(H12:H18)</f>
        <v>2414070</v>
      </c>
      <c r="I19" s="45"/>
    </row>
    <row r="20" spans="1:9" x14ac:dyDescent="0.35">
      <c r="A20" s="44"/>
      <c r="B20" s="34"/>
      <c r="C20" s="34"/>
      <c r="D20" s="34"/>
      <c r="E20" s="34"/>
      <c r="F20" s="34"/>
      <c r="G20" s="34"/>
      <c r="H20" s="34"/>
      <c r="I20" s="45"/>
    </row>
    <row r="21" spans="1:9" x14ac:dyDescent="0.35">
      <c r="A21" s="44"/>
      <c r="B21" s="34"/>
      <c r="C21" s="37"/>
      <c r="D21" s="37"/>
      <c r="E21" s="37"/>
      <c r="F21" s="37"/>
      <c r="G21" s="37"/>
      <c r="H21" s="37"/>
      <c r="I21" s="45"/>
    </row>
    <row r="22" spans="1:9" x14ac:dyDescent="0.35">
      <c r="A22" s="44"/>
      <c r="B22" s="34"/>
      <c r="C22" s="37"/>
      <c r="D22" s="37"/>
      <c r="E22" s="37"/>
      <c r="F22" s="37"/>
      <c r="G22" s="37"/>
      <c r="H22" s="37"/>
      <c r="I22" s="45"/>
    </row>
    <row r="23" spans="1:9" x14ac:dyDescent="0.35">
      <c r="A23" s="44"/>
      <c r="B23" s="34"/>
      <c r="C23" s="37"/>
      <c r="D23" s="37"/>
      <c r="E23" s="37"/>
      <c r="F23" s="37"/>
      <c r="G23" s="37"/>
      <c r="H23" s="37"/>
      <c r="I23" s="45"/>
    </row>
    <row r="24" spans="1:9" x14ac:dyDescent="0.35">
      <c r="A24" s="44"/>
      <c r="B24" s="34"/>
      <c r="C24" s="37"/>
      <c r="D24" s="37"/>
      <c r="E24" s="37"/>
      <c r="F24" s="37"/>
      <c r="G24" s="37"/>
      <c r="H24" s="37"/>
      <c r="I24" s="45"/>
    </row>
    <row r="25" spans="1:9" x14ac:dyDescent="0.35">
      <c r="A25" s="44"/>
      <c r="B25" s="34"/>
      <c r="C25" s="37"/>
      <c r="D25" s="37"/>
      <c r="E25" s="37"/>
      <c r="F25" s="37"/>
      <c r="G25" s="37"/>
      <c r="H25" s="37"/>
      <c r="I25" s="45"/>
    </row>
    <row r="26" spans="1:9" x14ac:dyDescent="0.35">
      <c r="A26" s="44"/>
      <c r="B26" s="34"/>
      <c r="C26" s="34"/>
      <c r="D26" s="34"/>
      <c r="E26" s="34"/>
      <c r="F26" s="34"/>
      <c r="G26" s="34"/>
      <c r="H26" s="34"/>
      <c r="I26" s="45"/>
    </row>
    <row r="27" spans="1:9" x14ac:dyDescent="0.35">
      <c r="A27" s="44"/>
      <c r="B27" s="34"/>
      <c r="C27" s="34"/>
      <c r="D27" s="34"/>
      <c r="E27" s="34"/>
      <c r="F27" s="34"/>
      <c r="G27" s="34"/>
      <c r="H27" s="34"/>
      <c r="I27" s="45"/>
    </row>
    <row r="28" spans="1:9" x14ac:dyDescent="0.35">
      <c r="A28" s="44"/>
      <c r="B28" s="34"/>
      <c r="C28" s="34"/>
      <c r="D28" s="34"/>
      <c r="E28" s="34"/>
      <c r="F28" s="34"/>
      <c r="G28" s="34"/>
      <c r="H28" s="34"/>
      <c r="I28" s="45"/>
    </row>
    <row r="29" spans="1:9" x14ac:dyDescent="0.35">
      <c r="A29" s="44"/>
      <c r="B29" s="34"/>
      <c r="C29" s="34"/>
      <c r="D29" s="34"/>
      <c r="E29" s="34"/>
      <c r="F29" s="34"/>
      <c r="G29" s="34"/>
      <c r="H29" s="34"/>
      <c r="I29" s="45"/>
    </row>
    <row r="30" spans="1:9" x14ac:dyDescent="0.35">
      <c r="A30" s="44"/>
      <c r="B30" s="34"/>
      <c r="C30" s="34"/>
      <c r="D30" s="34"/>
      <c r="E30" s="34"/>
      <c r="F30" s="34"/>
      <c r="G30" s="34"/>
      <c r="H30" s="34"/>
      <c r="I30" s="45"/>
    </row>
    <row r="31" spans="1:9" x14ac:dyDescent="0.35">
      <c r="A31" s="44"/>
      <c r="B31" s="34"/>
      <c r="C31" s="34"/>
      <c r="D31" s="34"/>
      <c r="E31" s="34"/>
      <c r="F31" s="34"/>
      <c r="G31" s="34"/>
      <c r="H31" s="34"/>
      <c r="I31" s="45"/>
    </row>
    <row r="32" spans="1:9" x14ac:dyDescent="0.35">
      <c r="A32" s="44"/>
      <c r="B32" s="34"/>
      <c r="C32" s="34"/>
      <c r="D32" s="34"/>
      <c r="E32" s="34"/>
      <c r="F32" s="34"/>
      <c r="G32" s="34"/>
      <c r="H32" s="34"/>
      <c r="I32" s="45"/>
    </row>
    <row r="33" spans="1:12" x14ac:dyDescent="0.35">
      <c r="A33" s="44"/>
      <c r="B33" s="34"/>
      <c r="C33" s="34"/>
      <c r="D33" s="34"/>
      <c r="E33" s="34"/>
      <c r="F33" s="34"/>
      <c r="G33" s="34"/>
      <c r="H33" s="34"/>
      <c r="I33" s="45"/>
    </row>
    <row r="34" spans="1:12" x14ac:dyDescent="0.35">
      <c r="A34" s="44"/>
      <c r="B34" s="34"/>
      <c r="C34" s="34"/>
      <c r="D34" s="34"/>
      <c r="E34" s="34"/>
      <c r="F34" s="34"/>
      <c r="G34" s="34"/>
      <c r="H34" s="34"/>
      <c r="I34" s="45"/>
    </row>
    <row r="35" spans="1:12" x14ac:dyDescent="0.35">
      <c r="A35" s="44"/>
      <c r="B35" s="34"/>
      <c r="C35" s="34"/>
      <c r="D35" s="34"/>
      <c r="E35" s="34"/>
      <c r="F35" s="34"/>
      <c r="G35" s="34"/>
      <c r="H35" s="34"/>
      <c r="I35" s="45"/>
    </row>
    <row r="36" spans="1:12" ht="15" thickBot="1" x14ac:dyDescent="0.4">
      <c r="A36" s="58"/>
      <c r="B36" s="59"/>
      <c r="C36" s="59"/>
      <c r="D36" s="59"/>
      <c r="E36" s="59"/>
      <c r="F36" s="59"/>
      <c r="G36" s="59"/>
      <c r="H36" s="59"/>
      <c r="I36" s="60"/>
    </row>
    <row r="37" spans="1:12" x14ac:dyDescent="0.35">
      <c r="A37" s="48"/>
      <c r="B37" s="48"/>
      <c r="C37" s="48"/>
      <c r="D37" s="48"/>
      <c r="E37" s="48"/>
      <c r="F37" s="48"/>
      <c r="G37" s="71"/>
      <c r="H37" s="71"/>
      <c r="I37" s="48"/>
      <c r="J37" s="48"/>
      <c r="K37" s="48"/>
      <c r="L37" s="48"/>
    </row>
    <row r="38" spans="1:12" x14ac:dyDescent="0.35">
      <c r="A38" s="48"/>
      <c r="B38" s="48"/>
      <c r="C38" s="48"/>
      <c r="D38" s="48"/>
      <c r="E38" s="48"/>
      <c r="F38" s="48"/>
      <c r="G38" s="48"/>
      <c r="H38" s="48"/>
      <c r="I38" s="48"/>
      <c r="J38" s="48"/>
      <c r="K38" s="48"/>
      <c r="L38" s="48"/>
    </row>
    <row r="39" spans="1:12" x14ac:dyDescent="0.35">
      <c r="A39" s="48"/>
      <c r="B39" s="48"/>
      <c r="C39" s="48"/>
      <c r="D39" s="48"/>
      <c r="E39" s="48"/>
      <c r="F39" s="48"/>
      <c r="G39" s="48"/>
      <c r="H39" s="48"/>
      <c r="I39" s="48"/>
      <c r="J39" s="48"/>
      <c r="K39" s="48"/>
      <c r="L39" s="48"/>
    </row>
    <row r="40" spans="1:12" x14ac:dyDescent="0.35">
      <c r="A40" s="48"/>
      <c r="B40" s="48"/>
      <c r="C40" s="48"/>
      <c r="D40" s="48"/>
      <c r="E40" s="48"/>
      <c r="F40" s="48"/>
      <c r="G40" s="48"/>
      <c r="H40" s="48"/>
      <c r="I40" s="48"/>
      <c r="J40" s="48"/>
      <c r="K40" s="48"/>
      <c r="L40" s="48"/>
    </row>
    <row r="41" spans="1:12" x14ac:dyDescent="0.35">
      <c r="A41" s="48"/>
      <c r="B41" s="48"/>
      <c r="C41" s="48"/>
      <c r="D41" s="48"/>
      <c r="E41" s="48"/>
      <c r="F41" s="48"/>
      <c r="G41" s="48"/>
      <c r="H41" s="48"/>
      <c r="I41" s="48"/>
      <c r="J41" s="48"/>
      <c r="K41" s="48"/>
      <c r="L41" s="48"/>
    </row>
    <row r="42" spans="1:12" x14ac:dyDescent="0.35">
      <c r="A42" s="48"/>
      <c r="B42" s="48"/>
      <c r="C42" s="48"/>
      <c r="D42" s="48"/>
      <c r="E42" s="48"/>
      <c r="F42" s="48"/>
      <c r="G42" s="48"/>
      <c r="H42" s="48"/>
      <c r="I42" s="48"/>
      <c r="J42" s="48"/>
      <c r="K42" s="48"/>
      <c r="L42" s="48"/>
    </row>
    <row r="43" spans="1:12" x14ac:dyDescent="0.35">
      <c r="A43" s="48"/>
      <c r="B43" s="48"/>
      <c r="C43" s="48"/>
      <c r="D43" s="48"/>
      <c r="E43" s="48"/>
      <c r="F43" s="48"/>
      <c r="G43" s="48"/>
      <c r="H43" s="48"/>
      <c r="I43" s="48"/>
      <c r="J43" s="48"/>
      <c r="K43" s="48"/>
      <c r="L43" s="48"/>
    </row>
  </sheetData>
  <sheetProtection selectLockedCells="1"/>
  <mergeCells count="1">
    <mergeCell ref="A8:I8"/>
  </mergeCells>
  <pageMargins left="0.7" right="0.7" top="0.75" bottom="0.75" header="0.3" footer="0.3"/>
  <pageSetup paperSize="9" scale="7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35"/>
  <sheetViews>
    <sheetView topLeftCell="A81" zoomScale="75" zoomScaleNormal="75" workbookViewId="0">
      <selection activeCell="J105" sqref="J105"/>
    </sheetView>
  </sheetViews>
  <sheetFormatPr defaultColWidth="8.81640625" defaultRowHeight="14.5" x14ac:dyDescent="0.35"/>
  <cols>
    <col min="1" max="1" width="4.1796875" style="2" customWidth="1"/>
    <col min="2" max="2" width="55" customWidth="1"/>
    <col min="3" max="3" width="29.81640625" customWidth="1"/>
    <col min="4" max="4" width="10.7265625" style="13" customWidth="1"/>
    <col min="5" max="5" width="7.81640625" customWidth="1"/>
    <col min="6" max="6" width="4.08984375" style="138" bestFit="1" customWidth="1"/>
    <col min="7" max="7" width="5.36328125" style="138" bestFit="1" customWidth="1"/>
    <col min="8" max="8" width="13.1796875" style="28" bestFit="1" customWidth="1"/>
    <col min="9" max="9" width="7" style="127" customWidth="1"/>
    <col min="10" max="10" width="5.36328125" style="127" bestFit="1" customWidth="1"/>
    <col min="11" max="11" width="13.1796875" style="28" bestFit="1" customWidth="1"/>
    <col min="12" max="12" width="6.08984375" style="127" customWidth="1"/>
    <col min="13" max="13" width="5.36328125" style="127" bestFit="1" customWidth="1"/>
    <col min="14" max="14" width="14.90625" style="28" bestFit="1" customWidth="1"/>
    <col min="15" max="15" width="5.7265625" style="127" customWidth="1"/>
    <col min="16" max="16" width="5.36328125" style="127" bestFit="1" customWidth="1"/>
    <col min="17" max="17" width="14.90625" style="28" bestFit="1" customWidth="1"/>
    <col min="18" max="18" width="5.453125" style="127" customWidth="1"/>
    <col min="19" max="19" width="5.36328125" style="127" bestFit="1" customWidth="1"/>
    <col min="20" max="20" width="14.90625" style="28" bestFit="1" customWidth="1"/>
    <col min="21" max="21" width="182.1796875" style="1" customWidth="1"/>
    <col min="22" max="22" width="44.453125" customWidth="1"/>
    <col min="24" max="24" width="19.7265625" customWidth="1"/>
  </cols>
  <sheetData>
    <row r="1" spans="1:21" x14ac:dyDescent="0.35">
      <c r="A1" s="72"/>
      <c r="B1" s="73"/>
      <c r="C1" s="74"/>
      <c r="D1" s="75"/>
      <c r="E1" s="74"/>
      <c r="F1" s="128"/>
      <c r="G1" s="128"/>
      <c r="H1" s="76"/>
      <c r="I1" s="114"/>
      <c r="J1" s="114"/>
      <c r="K1" s="76"/>
      <c r="L1" s="114"/>
      <c r="M1" s="114"/>
      <c r="N1" s="76"/>
      <c r="O1" s="114"/>
      <c r="P1" s="114"/>
      <c r="Q1" s="76"/>
      <c r="R1" s="114"/>
      <c r="S1" s="114"/>
      <c r="T1" s="77"/>
    </row>
    <row r="2" spans="1:21" x14ac:dyDescent="0.35">
      <c r="A2" s="78"/>
      <c r="B2" s="79"/>
      <c r="C2" s="79"/>
      <c r="D2" s="80"/>
      <c r="E2" s="79"/>
      <c r="F2" s="129"/>
      <c r="G2" s="129"/>
      <c r="H2" s="81"/>
      <c r="I2" s="115"/>
      <c r="J2" s="115"/>
      <c r="K2" s="81"/>
      <c r="L2" s="115"/>
      <c r="M2" s="115"/>
      <c r="N2" s="81"/>
      <c r="O2" s="115"/>
      <c r="P2" s="115"/>
      <c r="Q2" s="81"/>
      <c r="R2" s="115"/>
      <c r="S2" s="115"/>
      <c r="T2" s="82"/>
    </row>
    <row r="3" spans="1:21" x14ac:dyDescent="0.35">
      <c r="A3" s="78"/>
      <c r="B3" s="79"/>
      <c r="C3" s="79"/>
      <c r="D3" s="80"/>
      <c r="E3" s="79"/>
      <c r="F3" s="129"/>
      <c r="G3" s="129"/>
      <c r="H3" s="81"/>
      <c r="I3" s="115"/>
      <c r="J3" s="115"/>
      <c r="K3" s="81"/>
      <c r="L3" s="115"/>
      <c r="M3" s="115"/>
      <c r="N3" s="81"/>
      <c r="O3" s="115"/>
      <c r="P3" s="115"/>
      <c r="Q3" s="81"/>
      <c r="R3" s="115"/>
      <c r="S3" s="115"/>
      <c r="T3" s="82"/>
    </row>
    <row r="4" spans="1:21" x14ac:dyDescent="0.35">
      <c r="A4" s="78"/>
      <c r="B4" s="79"/>
      <c r="C4" s="79"/>
      <c r="D4" s="80"/>
      <c r="E4" s="79"/>
      <c r="F4" s="129"/>
      <c r="G4" s="129"/>
      <c r="H4" s="81"/>
      <c r="I4" s="115"/>
      <c r="J4" s="115"/>
      <c r="K4" s="81"/>
      <c r="L4" s="115"/>
      <c r="M4" s="115"/>
      <c r="N4" s="81"/>
      <c r="O4" s="115"/>
      <c r="P4" s="115"/>
      <c r="Q4" s="81"/>
      <c r="R4" s="115"/>
      <c r="S4" s="115"/>
      <c r="T4" s="82"/>
    </row>
    <row r="5" spans="1:21" ht="21" customHeight="1" x14ac:dyDescent="0.35">
      <c r="A5" s="78"/>
      <c r="B5" s="79"/>
      <c r="C5" s="79"/>
      <c r="D5" s="80"/>
      <c r="E5" s="79"/>
      <c r="F5" s="129"/>
      <c r="G5" s="129"/>
      <c r="H5" s="81"/>
      <c r="I5" s="115"/>
      <c r="J5" s="115"/>
      <c r="K5" s="81"/>
      <c r="L5" s="115"/>
      <c r="M5" s="115"/>
      <c r="N5" s="81"/>
      <c r="O5" s="115"/>
      <c r="P5" s="115"/>
      <c r="Q5" s="81"/>
      <c r="R5" s="115"/>
      <c r="S5" s="115"/>
      <c r="T5" s="82"/>
    </row>
    <row r="6" spans="1:21" ht="23.5" x14ac:dyDescent="0.55000000000000004">
      <c r="A6" s="198" t="s">
        <v>85</v>
      </c>
      <c r="B6" s="199"/>
      <c r="C6" s="199"/>
      <c r="D6" s="199"/>
      <c r="E6" s="199"/>
      <c r="F6" s="199"/>
      <c r="G6" s="199"/>
      <c r="H6" s="199"/>
      <c r="I6" s="199"/>
      <c r="J6" s="199"/>
      <c r="K6" s="199"/>
      <c r="L6" s="199"/>
      <c r="M6" s="199"/>
      <c r="N6" s="199"/>
      <c r="O6" s="199"/>
      <c r="P6" s="199"/>
      <c r="Q6" s="199"/>
      <c r="R6" s="199"/>
      <c r="S6" s="199"/>
      <c r="T6" s="200"/>
    </row>
    <row r="7" spans="1:21" x14ac:dyDescent="0.35">
      <c r="A7" s="78"/>
      <c r="B7" s="156" t="s">
        <v>78</v>
      </c>
      <c r="C7" s="79"/>
      <c r="D7" s="80"/>
      <c r="E7" s="79"/>
      <c r="F7" s="129"/>
      <c r="G7" s="129"/>
      <c r="H7" s="81"/>
      <c r="I7" s="115"/>
      <c r="J7" s="115"/>
      <c r="K7" s="81"/>
      <c r="L7" s="115"/>
      <c r="M7" s="115"/>
      <c r="N7" s="81"/>
      <c r="O7" s="115"/>
      <c r="P7" s="115"/>
      <c r="Q7" s="81"/>
      <c r="R7" s="115"/>
      <c r="S7" s="115"/>
      <c r="T7" s="82"/>
    </row>
    <row r="8" spans="1:21" s="2" customFormat="1" x14ac:dyDescent="0.35">
      <c r="A8" s="83"/>
      <c r="B8" s="84"/>
      <c r="C8" s="84" t="s">
        <v>14</v>
      </c>
      <c r="D8" s="85" t="s">
        <v>8</v>
      </c>
      <c r="E8" s="84" t="s">
        <v>9</v>
      </c>
      <c r="F8" s="130" t="s">
        <v>39</v>
      </c>
      <c r="G8" s="130" t="s">
        <v>99</v>
      </c>
      <c r="H8" s="86" t="s">
        <v>10</v>
      </c>
      <c r="I8" s="116" t="s">
        <v>39</v>
      </c>
      <c r="J8" s="116" t="s">
        <v>99</v>
      </c>
      <c r="K8" s="86" t="s">
        <v>11</v>
      </c>
      <c r="L8" s="116" t="s">
        <v>39</v>
      </c>
      <c r="M8" s="116" t="s">
        <v>99</v>
      </c>
      <c r="N8" s="86" t="s">
        <v>12</v>
      </c>
      <c r="O8" s="116" t="s">
        <v>39</v>
      </c>
      <c r="P8" s="116" t="s">
        <v>99</v>
      </c>
      <c r="Q8" s="86" t="s">
        <v>13</v>
      </c>
      <c r="R8" s="116" t="s">
        <v>39</v>
      </c>
      <c r="S8" s="116" t="s">
        <v>99</v>
      </c>
      <c r="T8" s="87" t="s">
        <v>79</v>
      </c>
      <c r="U8" s="3" t="s">
        <v>14</v>
      </c>
    </row>
    <row r="9" spans="1:21" s="11" customFormat="1" ht="29.5" thickBot="1" x14ac:dyDescent="0.4">
      <c r="A9" s="89">
        <v>1</v>
      </c>
      <c r="B9" s="89" t="s">
        <v>82</v>
      </c>
      <c r="C9" s="99" t="s">
        <v>14</v>
      </c>
      <c r="D9" s="140" t="s">
        <v>43</v>
      </c>
      <c r="E9" s="142" t="s">
        <v>9</v>
      </c>
      <c r="F9" s="141" t="s">
        <v>39</v>
      </c>
      <c r="G9" s="141"/>
      <c r="H9" s="90">
        <f>SUM(H11:H16,H19:H23)</f>
        <v>18975</v>
      </c>
      <c r="I9" s="117" t="s">
        <v>39</v>
      </c>
      <c r="J9" s="117" t="s">
        <v>99</v>
      </c>
      <c r="K9" s="90">
        <f>SUM(K11:K16,K19:K23)</f>
        <v>0</v>
      </c>
      <c r="L9" s="117" t="s">
        <v>39</v>
      </c>
      <c r="M9" s="117" t="s">
        <v>99</v>
      </c>
      <c r="N9" s="90">
        <f>SUM(N11:N16,N19:N23)</f>
        <v>0</v>
      </c>
      <c r="O9" s="117" t="s">
        <v>39</v>
      </c>
      <c r="P9" s="117" t="s">
        <v>99</v>
      </c>
      <c r="Q9" s="90">
        <f>SUM(Q11:Q16,Q19:Q23)</f>
        <v>0</v>
      </c>
      <c r="R9" s="117" t="s">
        <v>39</v>
      </c>
      <c r="S9" s="117" t="s">
        <v>99</v>
      </c>
      <c r="T9" s="91">
        <f>SUM(T11:T16,T19:T23)</f>
        <v>0</v>
      </c>
      <c r="U9" s="12"/>
    </row>
    <row r="10" spans="1:21" x14ac:dyDescent="0.35">
      <c r="A10" s="83"/>
      <c r="B10" s="15" t="s">
        <v>16</v>
      </c>
      <c r="C10" s="16"/>
      <c r="D10" s="17"/>
      <c r="E10" s="16"/>
      <c r="F10" s="131"/>
      <c r="G10" s="131"/>
      <c r="H10" s="24"/>
      <c r="I10"/>
      <c r="J10"/>
      <c r="K10" s="25"/>
      <c r="L10" s="119"/>
      <c r="M10"/>
      <c r="N10" s="25"/>
      <c r="O10" s="119"/>
      <c r="P10"/>
      <c r="Q10" s="25"/>
      <c r="R10" s="119"/>
      <c r="S10"/>
      <c r="T10" s="92"/>
      <c r="U10" s="49" t="s">
        <v>67</v>
      </c>
    </row>
    <row r="11" spans="1:21" x14ac:dyDescent="0.35">
      <c r="A11" s="83"/>
      <c r="B11" s="53" t="s">
        <v>15</v>
      </c>
      <c r="C11" s="19" t="s">
        <v>33</v>
      </c>
      <c r="D11" s="57">
        <f>$D$19</f>
        <v>700</v>
      </c>
      <c r="E11" s="19" t="s">
        <v>17</v>
      </c>
      <c r="F11" s="144">
        <v>5</v>
      </c>
      <c r="G11" s="144">
        <v>1</v>
      </c>
      <c r="H11" s="26">
        <f>F11*D11</f>
        <v>3500</v>
      </c>
      <c r="I11"/>
      <c r="J11"/>
      <c r="K11" s="25"/>
      <c r="L11" s="119"/>
      <c r="M11"/>
      <c r="N11" s="25"/>
      <c r="O11" s="119"/>
      <c r="P11"/>
      <c r="Q11" s="25"/>
      <c r="R11" s="119"/>
      <c r="S11"/>
      <c r="T11" s="92"/>
      <c r="U11" s="49"/>
    </row>
    <row r="12" spans="1:21" x14ac:dyDescent="0.35">
      <c r="A12" s="83"/>
      <c r="B12" s="53" t="s">
        <v>28</v>
      </c>
      <c r="C12" s="19" t="s">
        <v>33</v>
      </c>
      <c r="D12" s="57">
        <f>$D$19</f>
        <v>700</v>
      </c>
      <c r="E12" s="19" t="s">
        <v>17</v>
      </c>
      <c r="F12" s="144">
        <v>10</v>
      </c>
      <c r="G12" s="144">
        <v>1</v>
      </c>
      <c r="H12" s="26">
        <f>F12*D12</f>
        <v>7000</v>
      </c>
      <c r="I12"/>
      <c r="J12"/>
      <c r="K12" s="25"/>
      <c r="L12" s="119"/>
      <c r="M12"/>
      <c r="N12" s="25"/>
      <c r="O12" s="119"/>
      <c r="P12"/>
      <c r="Q12" s="25"/>
      <c r="R12" s="119"/>
      <c r="S12"/>
      <c r="T12" s="92"/>
      <c r="U12" s="49"/>
    </row>
    <row r="13" spans="1:21" x14ac:dyDescent="0.35">
      <c r="A13" s="83"/>
      <c r="B13" s="53" t="s">
        <v>29</v>
      </c>
      <c r="C13" s="19" t="s">
        <v>33</v>
      </c>
      <c r="D13" s="57">
        <f>$D$19</f>
        <v>700</v>
      </c>
      <c r="E13" s="19" t="s">
        <v>17</v>
      </c>
      <c r="F13" s="144">
        <v>5</v>
      </c>
      <c r="G13" s="144">
        <v>1</v>
      </c>
      <c r="H13" s="26">
        <f>F13*D13</f>
        <v>3500</v>
      </c>
      <c r="I13"/>
      <c r="J13"/>
      <c r="K13" s="25"/>
      <c r="L13" s="119"/>
      <c r="M13"/>
      <c r="N13" s="25"/>
      <c r="O13" s="119"/>
      <c r="P13"/>
      <c r="Q13" s="25"/>
      <c r="R13" s="119"/>
      <c r="S13"/>
      <c r="T13" s="92"/>
      <c r="U13" s="49"/>
    </row>
    <row r="14" spans="1:21" x14ac:dyDescent="0.35">
      <c r="A14" s="83"/>
      <c r="B14" s="53"/>
      <c r="C14" s="19" t="s">
        <v>40</v>
      </c>
      <c r="D14" s="112">
        <f>Inputs!$D$15</f>
        <v>75</v>
      </c>
      <c r="E14" s="19" t="s">
        <v>17</v>
      </c>
      <c r="F14" s="144">
        <f>F12</f>
        <v>10</v>
      </c>
      <c r="G14" s="144">
        <v>1</v>
      </c>
      <c r="H14" s="26">
        <f>F14*D14</f>
        <v>750</v>
      </c>
      <c r="I14"/>
      <c r="J14"/>
      <c r="K14" s="25"/>
      <c r="L14" s="119"/>
      <c r="M14"/>
      <c r="N14" s="25"/>
      <c r="O14" s="119"/>
      <c r="P14"/>
      <c r="Q14" s="25"/>
      <c r="R14" s="119"/>
      <c r="S14"/>
      <c r="T14" s="92"/>
      <c r="U14" s="49"/>
    </row>
    <row r="15" spans="1:21" x14ac:dyDescent="0.35">
      <c r="A15" s="83"/>
      <c r="B15" s="53"/>
      <c r="C15" s="19"/>
      <c r="D15" s="20"/>
      <c r="E15" s="19"/>
      <c r="F15" s="132"/>
      <c r="G15" s="132"/>
      <c r="H15" s="26"/>
      <c r="I15"/>
      <c r="J15"/>
      <c r="K15" s="25"/>
      <c r="L15" s="119"/>
      <c r="M15"/>
      <c r="N15" s="25"/>
      <c r="O15" s="119"/>
      <c r="P15"/>
      <c r="Q15" s="25"/>
      <c r="R15" s="119"/>
      <c r="S15"/>
      <c r="T15" s="92"/>
      <c r="U15" s="49"/>
    </row>
    <row r="16" spans="1:21" ht="15" thickBot="1" x14ac:dyDescent="0.4">
      <c r="A16" s="83"/>
      <c r="B16" s="21" t="s">
        <v>18</v>
      </c>
      <c r="C16" s="22"/>
      <c r="D16" s="111">
        <f>Inputs!$D$16</f>
        <v>1200</v>
      </c>
      <c r="E16" s="22" t="s">
        <v>102</v>
      </c>
      <c r="F16" s="134">
        <v>1</v>
      </c>
      <c r="G16" s="134">
        <v>1</v>
      </c>
      <c r="H16" s="27">
        <f>F16*D16</f>
        <v>1200</v>
      </c>
      <c r="I16"/>
      <c r="J16"/>
      <c r="K16" s="25"/>
      <c r="L16" s="119"/>
      <c r="M16"/>
      <c r="N16" s="25"/>
      <c r="O16" s="119"/>
      <c r="P16"/>
      <c r="Q16" s="25"/>
      <c r="R16" s="119"/>
      <c r="S16"/>
      <c r="T16" s="92"/>
    </row>
    <row r="17" spans="1:21" ht="15" thickBot="1" x14ac:dyDescent="0.4">
      <c r="A17" s="83"/>
      <c r="B17" s="93"/>
      <c r="C17" s="93"/>
      <c r="D17" s="94"/>
      <c r="E17" s="93"/>
      <c r="F17" s="133"/>
      <c r="G17" s="133"/>
      <c r="H17" s="25"/>
      <c r="I17" s="119"/>
      <c r="J17" s="119"/>
      <c r="K17" s="25"/>
      <c r="L17" s="119"/>
      <c r="M17" s="119"/>
      <c r="N17" s="25"/>
      <c r="O17" s="119"/>
      <c r="P17" s="119"/>
      <c r="Q17" s="25"/>
      <c r="R17" s="119"/>
      <c r="S17" s="119"/>
      <c r="T17" s="92"/>
    </row>
    <row r="18" spans="1:21" s="8" customFormat="1" x14ac:dyDescent="0.35">
      <c r="A18" s="95"/>
      <c r="B18" s="15" t="s">
        <v>70</v>
      </c>
      <c r="C18" s="16"/>
      <c r="D18" s="17"/>
      <c r="E18" s="16"/>
      <c r="F18" s="131"/>
      <c r="G18" s="131"/>
      <c r="H18" s="24"/>
      <c r="I18" s="120"/>
      <c r="J18" s="120"/>
      <c r="K18" s="93"/>
      <c r="L18" s="119"/>
      <c r="M18" s="120"/>
      <c r="N18" s="93"/>
      <c r="O18" s="119"/>
      <c r="P18" s="120"/>
      <c r="Q18" s="93"/>
      <c r="R18" s="119"/>
      <c r="S18" s="120"/>
      <c r="T18" s="98"/>
      <c r="U18" s="9"/>
    </row>
    <row r="19" spans="1:21" x14ac:dyDescent="0.35">
      <c r="A19" s="83"/>
      <c r="B19" s="18"/>
      <c r="C19" s="19" t="s">
        <v>97</v>
      </c>
      <c r="D19" s="57">
        <v>700</v>
      </c>
      <c r="E19" s="19" t="s">
        <v>17</v>
      </c>
      <c r="F19" s="144">
        <v>1</v>
      </c>
      <c r="G19" s="144">
        <v>1</v>
      </c>
      <c r="H19" s="26">
        <f>D19*F19</f>
        <v>700</v>
      </c>
      <c r="I19" s="120"/>
      <c r="J19" s="120"/>
      <c r="K19" s="93"/>
      <c r="L19" s="119"/>
      <c r="M19" s="120"/>
      <c r="N19" s="93"/>
      <c r="O19" s="119"/>
      <c r="P19" s="120"/>
      <c r="Q19" s="93"/>
      <c r="R19" s="119"/>
      <c r="S19" s="120"/>
      <c r="T19" s="98"/>
    </row>
    <row r="20" spans="1:21" x14ac:dyDescent="0.35">
      <c r="A20" s="83"/>
      <c r="B20" s="18"/>
      <c r="C20" s="19" t="s">
        <v>40</v>
      </c>
      <c r="D20" s="112">
        <f>Inputs!$D$15</f>
        <v>75</v>
      </c>
      <c r="E20" s="19" t="s">
        <v>17</v>
      </c>
      <c r="F20" s="144">
        <f>F19</f>
        <v>1</v>
      </c>
      <c r="G20" s="144">
        <v>1</v>
      </c>
      <c r="H20" s="26">
        <f>D20*F20</f>
        <v>75</v>
      </c>
      <c r="I20" s="120"/>
      <c r="J20" s="120"/>
      <c r="K20" s="93"/>
      <c r="L20" s="119"/>
      <c r="M20" s="120"/>
      <c r="N20" s="93"/>
      <c r="O20" s="119"/>
      <c r="P20" s="120"/>
      <c r="Q20" s="93"/>
      <c r="R20" s="119"/>
      <c r="S20" s="120"/>
      <c r="T20" s="98"/>
    </row>
    <row r="21" spans="1:21" x14ac:dyDescent="0.35">
      <c r="A21" s="83"/>
      <c r="B21" s="18"/>
      <c r="C21" s="19" t="s">
        <v>26</v>
      </c>
      <c r="D21" s="112">
        <f>Inputs!$D$17</f>
        <v>50</v>
      </c>
      <c r="E21" s="19" t="s">
        <v>98</v>
      </c>
      <c r="F21" s="144">
        <v>25</v>
      </c>
      <c r="G21" s="144">
        <v>1</v>
      </c>
      <c r="H21" s="26">
        <f>D21*F21</f>
        <v>1250</v>
      </c>
      <c r="I21" s="120"/>
      <c r="J21" s="120"/>
      <c r="K21" s="93"/>
      <c r="L21" s="119"/>
      <c r="M21" s="120"/>
      <c r="N21" s="93"/>
      <c r="O21" s="119"/>
      <c r="P21" s="120"/>
      <c r="Q21" s="93"/>
      <c r="R21" s="119"/>
      <c r="S21" s="120"/>
      <c r="T21" s="98"/>
      <c r="U21" s="6"/>
    </row>
    <row r="22" spans="1:21" x14ac:dyDescent="0.35">
      <c r="A22" s="83"/>
      <c r="B22" s="18"/>
      <c r="C22" s="19" t="s">
        <v>23</v>
      </c>
      <c r="D22" s="112">
        <f>Inputs!$D$18</f>
        <v>20</v>
      </c>
      <c r="E22" s="19" t="s">
        <v>101</v>
      </c>
      <c r="F22" s="144">
        <f>F21</f>
        <v>25</v>
      </c>
      <c r="G22" s="144">
        <v>1</v>
      </c>
      <c r="H22" s="26">
        <f>D22*F22</f>
        <v>500</v>
      </c>
      <c r="I22" s="120"/>
      <c r="J22" s="120"/>
      <c r="K22" s="93"/>
      <c r="L22" s="119"/>
      <c r="M22" s="120"/>
      <c r="N22" s="93"/>
      <c r="O22" s="119"/>
      <c r="P22" s="120"/>
      <c r="Q22" s="93"/>
      <c r="R22" s="119"/>
      <c r="S22" s="120"/>
      <c r="T22" s="98"/>
    </row>
    <row r="23" spans="1:21" ht="15" thickBot="1" x14ac:dyDescent="0.4">
      <c r="A23" s="83"/>
      <c r="B23" s="21"/>
      <c r="C23" s="22" t="s">
        <v>25</v>
      </c>
      <c r="D23" s="111">
        <f>Inputs!$D$19</f>
        <v>500</v>
      </c>
      <c r="E23" s="22" t="s">
        <v>17</v>
      </c>
      <c r="F23" s="134">
        <v>1</v>
      </c>
      <c r="G23" s="134">
        <v>1</v>
      </c>
      <c r="H23" s="27">
        <f>D23*F23</f>
        <v>500</v>
      </c>
      <c r="I23" s="120"/>
      <c r="J23" s="120"/>
      <c r="K23" s="93"/>
      <c r="L23" s="119"/>
      <c r="M23" s="120"/>
      <c r="N23" s="93"/>
      <c r="O23" s="119"/>
      <c r="P23" s="120"/>
      <c r="Q23" s="93"/>
      <c r="R23" s="119"/>
      <c r="S23" s="120"/>
      <c r="T23" s="98"/>
    </row>
    <row r="24" spans="1:21" x14ac:dyDescent="0.35">
      <c r="A24" s="83"/>
      <c r="B24" s="93"/>
      <c r="C24" s="93"/>
      <c r="D24" s="94"/>
      <c r="E24" s="93"/>
      <c r="F24" s="133"/>
      <c r="G24" s="133"/>
      <c r="H24" s="25"/>
      <c r="I24" s="119"/>
      <c r="J24" s="119"/>
      <c r="K24" s="25"/>
      <c r="L24" s="119"/>
      <c r="M24" s="119"/>
      <c r="N24" s="25"/>
      <c r="O24" s="119"/>
      <c r="P24" s="119"/>
      <c r="Q24" s="25"/>
      <c r="R24" s="119"/>
      <c r="S24" s="119"/>
      <c r="T24" s="92"/>
    </row>
    <row r="25" spans="1:21" s="11" customFormat="1" ht="29.5" thickBot="1" x14ac:dyDescent="0.4">
      <c r="A25" s="88">
        <v>2</v>
      </c>
      <c r="B25" s="99" t="s">
        <v>83</v>
      </c>
      <c r="C25" s="99" t="s">
        <v>14</v>
      </c>
      <c r="D25" s="140" t="s">
        <v>43</v>
      </c>
      <c r="E25" s="142" t="s">
        <v>9</v>
      </c>
      <c r="F25" s="141" t="s">
        <v>39</v>
      </c>
      <c r="G25" s="141"/>
      <c r="H25" s="90">
        <f>SUM(H27:H32,H35:H39,H42:H48)</f>
        <v>24750</v>
      </c>
      <c r="I25" s="141" t="s">
        <v>39</v>
      </c>
      <c r="J25" s="117" t="s">
        <v>99</v>
      </c>
      <c r="K25" s="90">
        <f>SUM(K27:K32,K35:K39,K42:K48)</f>
        <v>0</v>
      </c>
      <c r="L25" s="141" t="s">
        <v>39</v>
      </c>
      <c r="M25" s="117" t="s">
        <v>99</v>
      </c>
      <c r="N25" s="90">
        <f>SUM(N27:N32,N35:N39,N42:N48)</f>
        <v>0</v>
      </c>
      <c r="O25" s="141" t="s">
        <v>39</v>
      </c>
      <c r="P25" s="117" t="s">
        <v>99</v>
      </c>
      <c r="Q25" s="90">
        <f>SUM(Q27:Q32,Q35:Q39,Q42:Q48)</f>
        <v>0</v>
      </c>
      <c r="R25" s="117" t="s">
        <v>39</v>
      </c>
      <c r="S25" s="117" t="s">
        <v>99</v>
      </c>
      <c r="T25" s="91">
        <f>SUM(T27:T32,T35:T39,T42:T48)</f>
        <v>0</v>
      </c>
      <c r="U25" s="12"/>
    </row>
    <row r="26" spans="1:21" x14ac:dyDescent="0.35">
      <c r="A26" s="83"/>
      <c r="B26" s="15" t="s">
        <v>88</v>
      </c>
      <c r="C26" s="16"/>
      <c r="D26" s="17"/>
      <c r="E26" s="16"/>
      <c r="F26" s="131"/>
      <c r="G26" s="131"/>
      <c r="H26" s="24"/>
      <c r="I26"/>
      <c r="J26"/>
      <c r="K26" s="25"/>
      <c r="L26" s="119"/>
      <c r="M26"/>
      <c r="N26" s="25"/>
      <c r="O26" s="119"/>
      <c r="P26"/>
      <c r="Q26" s="25"/>
      <c r="R26" s="119"/>
      <c r="S26"/>
      <c r="T26" s="92"/>
      <c r="U26" s="49"/>
    </row>
    <row r="27" spans="1:21" x14ac:dyDescent="0.35">
      <c r="A27" s="83"/>
      <c r="B27" s="53" t="s">
        <v>15</v>
      </c>
      <c r="C27" s="19" t="s">
        <v>33</v>
      </c>
      <c r="D27" s="57">
        <f>$D$19</f>
        <v>700</v>
      </c>
      <c r="E27" s="19" t="s">
        <v>17</v>
      </c>
      <c r="F27" s="144">
        <v>5</v>
      </c>
      <c r="G27" s="144"/>
      <c r="H27" s="26">
        <f>F27*D27</f>
        <v>3500</v>
      </c>
      <c r="I27"/>
      <c r="J27"/>
      <c r="K27" s="25"/>
      <c r="L27" s="119"/>
      <c r="M27"/>
      <c r="N27" s="25"/>
      <c r="O27" s="119"/>
      <c r="P27"/>
      <c r="Q27" s="25"/>
      <c r="R27" s="119"/>
      <c r="S27"/>
      <c r="T27" s="92"/>
      <c r="U27" s="49"/>
    </row>
    <row r="28" spans="1:21" x14ac:dyDescent="0.35">
      <c r="A28" s="83"/>
      <c r="B28" s="53" t="s">
        <v>28</v>
      </c>
      <c r="C28" s="19" t="s">
        <v>33</v>
      </c>
      <c r="D28" s="57">
        <f>$D$19</f>
        <v>700</v>
      </c>
      <c r="E28" s="19" t="s">
        <v>17</v>
      </c>
      <c r="F28" s="144">
        <v>10</v>
      </c>
      <c r="G28" s="144"/>
      <c r="H28" s="26">
        <f>F28*D28</f>
        <v>7000</v>
      </c>
      <c r="I28"/>
      <c r="J28"/>
      <c r="K28" s="25"/>
      <c r="L28" s="119"/>
      <c r="M28"/>
      <c r="N28" s="25"/>
      <c r="O28" s="119"/>
      <c r="P28"/>
      <c r="Q28" s="25"/>
      <c r="R28" s="119"/>
      <c r="S28"/>
      <c r="T28" s="92"/>
      <c r="U28" s="49"/>
    </row>
    <row r="29" spans="1:21" x14ac:dyDescent="0.35">
      <c r="A29" s="83"/>
      <c r="B29" s="53" t="s">
        <v>89</v>
      </c>
      <c r="C29" s="19" t="s">
        <v>33</v>
      </c>
      <c r="D29" s="57">
        <f>$D$19</f>
        <v>700</v>
      </c>
      <c r="E29" s="19" t="s">
        <v>17</v>
      </c>
      <c r="F29" s="144">
        <v>5</v>
      </c>
      <c r="G29" s="144"/>
      <c r="H29" s="26">
        <f>F29*D29</f>
        <v>3500</v>
      </c>
      <c r="I29"/>
      <c r="J29"/>
      <c r="K29" s="25"/>
      <c r="L29" s="119"/>
      <c r="M29"/>
      <c r="N29" s="25"/>
      <c r="O29" s="119"/>
      <c r="P29"/>
      <c r="Q29" s="25"/>
      <c r="R29" s="119"/>
      <c r="S29"/>
      <c r="T29" s="92"/>
      <c r="U29" s="49"/>
    </row>
    <row r="30" spans="1:21" x14ac:dyDescent="0.35">
      <c r="A30" s="83"/>
      <c r="B30" s="53"/>
      <c r="C30" s="19" t="s">
        <v>40</v>
      </c>
      <c r="D30" s="112">
        <f>Inputs!$D$15</f>
        <v>75</v>
      </c>
      <c r="E30" s="19"/>
      <c r="F30" s="144">
        <f>F28</f>
        <v>10</v>
      </c>
      <c r="G30" s="144"/>
      <c r="H30" s="26">
        <f>F30*D30</f>
        <v>750</v>
      </c>
      <c r="I30"/>
      <c r="J30"/>
      <c r="K30" s="25"/>
      <c r="L30" s="119"/>
      <c r="M30"/>
      <c r="N30" s="25"/>
      <c r="O30" s="119"/>
      <c r="P30"/>
      <c r="Q30" s="25"/>
      <c r="R30" s="119"/>
      <c r="S30"/>
      <c r="T30" s="92"/>
      <c r="U30" s="49"/>
    </row>
    <row r="31" spans="1:21" x14ac:dyDescent="0.35">
      <c r="A31" s="83"/>
      <c r="B31" s="53"/>
      <c r="C31" s="19"/>
      <c r="D31" s="20"/>
      <c r="E31" s="19"/>
      <c r="F31" s="132"/>
      <c r="G31" s="132"/>
      <c r="H31" s="26"/>
      <c r="I31"/>
      <c r="J31"/>
      <c r="K31" s="25"/>
      <c r="L31" s="119"/>
      <c r="M31"/>
      <c r="N31" s="25"/>
      <c r="O31" s="119"/>
      <c r="P31"/>
      <c r="Q31" s="25"/>
      <c r="R31" s="119"/>
      <c r="S31"/>
      <c r="T31" s="92"/>
      <c r="U31" s="49"/>
    </row>
    <row r="32" spans="1:21" ht="15" thickBot="1" x14ac:dyDescent="0.4">
      <c r="A32" s="83"/>
      <c r="B32" s="21" t="s">
        <v>18</v>
      </c>
      <c r="C32" s="22"/>
      <c r="D32" s="111">
        <f>Inputs!$D$16</f>
        <v>1200</v>
      </c>
      <c r="E32" s="22" t="s">
        <v>19</v>
      </c>
      <c r="F32" s="134">
        <v>1</v>
      </c>
      <c r="G32" s="134"/>
      <c r="H32" s="27">
        <f>F32*D32</f>
        <v>1200</v>
      </c>
      <c r="I32"/>
      <c r="J32"/>
      <c r="K32" s="25"/>
      <c r="L32" s="119"/>
      <c r="M32"/>
      <c r="N32" s="25"/>
      <c r="O32" s="119"/>
      <c r="P32"/>
      <c r="Q32" s="25"/>
      <c r="R32" s="119"/>
      <c r="S32"/>
      <c r="T32" s="92"/>
    </row>
    <row r="33" spans="1:21" ht="15" thickBot="1" x14ac:dyDescent="0.4">
      <c r="A33" s="83"/>
      <c r="B33" s="93"/>
      <c r="C33" s="93"/>
      <c r="D33" s="94"/>
      <c r="E33" s="93"/>
      <c r="F33" s="133"/>
      <c r="G33" s="133"/>
      <c r="H33" s="25"/>
      <c r="I33" s="119"/>
      <c r="J33" s="119"/>
      <c r="K33" s="25"/>
      <c r="L33" s="119"/>
      <c r="M33" s="119"/>
      <c r="N33" s="25"/>
      <c r="O33" s="119"/>
      <c r="P33" s="119"/>
      <c r="Q33" s="25"/>
      <c r="R33" s="119"/>
      <c r="S33" s="119"/>
      <c r="T33" s="92"/>
    </row>
    <row r="34" spans="1:21" s="8" customFormat="1" x14ac:dyDescent="0.35">
      <c r="A34" s="95"/>
      <c r="B34" s="15" t="s">
        <v>71</v>
      </c>
      <c r="C34" s="16"/>
      <c r="D34" s="17"/>
      <c r="E34" s="16"/>
      <c r="F34" s="131"/>
      <c r="G34" s="131"/>
      <c r="H34" s="24"/>
      <c r="I34" s="120"/>
      <c r="J34" s="120"/>
      <c r="K34" s="93"/>
      <c r="L34" s="119"/>
      <c r="M34" s="120"/>
      <c r="N34" s="93"/>
      <c r="O34" s="119"/>
      <c r="P34" s="120"/>
      <c r="Q34" s="93"/>
      <c r="R34" s="119"/>
      <c r="S34" s="120"/>
      <c r="T34" s="98"/>
      <c r="U34" s="9"/>
    </row>
    <row r="35" spans="1:21" s="8" customFormat="1" x14ac:dyDescent="0.35">
      <c r="A35" s="95"/>
      <c r="B35" s="18"/>
      <c r="C35" s="19" t="s">
        <v>97</v>
      </c>
      <c r="D35" s="57">
        <f>$D$19</f>
        <v>700</v>
      </c>
      <c r="E35" s="19" t="s">
        <v>17</v>
      </c>
      <c r="F35" s="144">
        <v>1</v>
      </c>
      <c r="G35" s="144">
        <v>1</v>
      </c>
      <c r="H35" s="26">
        <f t="shared" ref="H35:H39" si="0">D35*F35</f>
        <v>700</v>
      </c>
      <c r="I35" s="120"/>
      <c r="J35" s="120"/>
      <c r="K35" s="93"/>
      <c r="L35" s="119"/>
      <c r="M35" s="120"/>
      <c r="N35" s="93"/>
      <c r="O35" s="119"/>
      <c r="P35" s="120"/>
      <c r="Q35" s="93"/>
      <c r="R35" s="119"/>
      <c r="S35" s="120"/>
      <c r="T35" s="98"/>
      <c r="U35" s="9"/>
    </row>
    <row r="36" spans="1:21" s="8" customFormat="1" x14ac:dyDescent="0.35">
      <c r="A36" s="95"/>
      <c r="B36" s="18"/>
      <c r="C36" s="19" t="s">
        <v>40</v>
      </c>
      <c r="D36" s="112">
        <f>Inputs!$D$15</f>
        <v>75</v>
      </c>
      <c r="E36" s="19" t="s">
        <v>17</v>
      </c>
      <c r="F36" s="144">
        <f>F35</f>
        <v>1</v>
      </c>
      <c r="G36" s="144">
        <v>1</v>
      </c>
      <c r="H36" s="26">
        <f t="shared" si="0"/>
        <v>75</v>
      </c>
      <c r="I36" s="120"/>
      <c r="J36" s="120"/>
      <c r="K36" s="93"/>
      <c r="L36" s="119"/>
      <c r="M36" s="120"/>
      <c r="N36" s="93"/>
      <c r="O36" s="119"/>
      <c r="P36" s="120"/>
      <c r="Q36" s="93"/>
      <c r="R36" s="119"/>
      <c r="S36" s="120"/>
      <c r="T36" s="98"/>
      <c r="U36" s="9"/>
    </row>
    <row r="37" spans="1:21" x14ac:dyDescent="0.35">
      <c r="A37" s="83"/>
      <c r="B37" s="18"/>
      <c r="C37" s="19" t="s">
        <v>26</v>
      </c>
      <c r="D37" s="112">
        <f>Inputs!$D$17</f>
        <v>50</v>
      </c>
      <c r="E37" s="19" t="s">
        <v>98</v>
      </c>
      <c r="F37" s="144">
        <v>25</v>
      </c>
      <c r="G37" s="144">
        <v>1</v>
      </c>
      <c r="H37" s="26">
        <f t="shared" si="0"/>
        <v>1250</v>
      </c>
      <c r="I37" s="120"/>
      <c r="J37" s="120"/>
      <c r="K37" s="93"/>
      <c r="L37" s="119"/>
      <c r="M37" s="120"/>
      <c r="N37" s="93"/>
      <c r="O37" s="119"/>
      <c r="P37" s="120"/>
      <c r="Q37" s="93"/>
      <c r="R37" s="119"/>
      <c r="S37" s="120"/>
      <c r="T37" s="98"/>
      <c r="U37" s="6"/>
    </row>
    <row r="38" spans="1:21" x14ac:dyDescent="0.35">
      <c r="A38" s="83"/>
      <c r="B38" s="18"/>
      <c r="C38" s="19" t="s">
        <v>23</v>
      </c>
      <c r="D38" s="112">
        <f>Inputs!$D$18</f>
        <v>20</v>
      </c>
      <c r="E38" s="19" t="s">
        <v>101</v>
      </c>
      <c r="F38" s="144">
        <f>F37</f>
        <v>25</v>
      </c>
      <c r="G38" s="144">
        <v>1</v>
      </c>
      <c r="H38" s="26">
        <f t="shared" si="0"/>
        <v>500</v>
      </c>
      <c r="I38" s="120"/>
      <c r="J38" s="120"/>
      <c r="K38" s="93"/>
      <c r="L38" s="119"/>
      <c r="M38" s="120"/>
      <c r="N38" s="93"/>
      <c r="O38" s="119"/>
      <c r="P38" s="120"/>
      <c r="Q38" s="93"/>
      <c r="R38" s="119"/>
      <c r="S38" s="120"/>
      <c r="T38" s="98"/>
    </row>
    <row r="39" spans="1:21" ht="15" thickBot="1" x14ac:dyDescent="0.4">
      <c r="A39" s="83"/>
      <c r="B39" s="21"/>
      <c r="C39" s="22" t="s">
        <v>25</v>
      </c>
      <c r="D39" s="111">
        <f>Inputs!$D$19</f>
        <v>500</v>
      </c>
      <c r="E39" s="22" t="s">
        <v>17</v>
      </c>
      <c r="F39" s="134">
        <v>1</v>
      </c>
      <c r="G39" s="134">
        <v>1</v>
      </c>
      <c r="H39" s="27">
        <f t="shared" si="0"/>
        <v>500</v>
      </c>
      <c r="I39" s="120"/>
      <c r="J39" s="120"/>
      <c r="K39" s="93"/>
      <c r="L39" s="119"/>
      <c r="M39" s="120"/>
      <c r="N39" s="93"/>
      <c r="O39" s="119"/>
      <c r="P39" s="120"/>
      <c r="Q39" s="93"/>
      <c r="R39" s="119"/>
      <c r="S39" s="120"/>
      <c r="T39" s="98"/>
    </row>
    <row r="40" spans="1:21" ht="15" thickBot="1" x14ac:dyDescent="0.4">
      <c r="A40" s="83"/>
      <c r="B40" s="93"/>
      <c r="C40" s="93"/>
      <c r="D40" s="94"/>
      <c r="E40" s="93"/>
      <c r="F40" s="133"/>
      <c r="G40" s="133"/>
      <c r="H40" s="25"/>
      <c r="I40" s="119"/>
      <c r="J40" s="119"/>
      <c r="K40" s="25"/>
      <c r="L40" s="119"/>
      <c r="M40" s="119"/>
      <c r="N40" s="25"/>
      <c r="O40" s="119"/>
      <c r="P40" s="119"/>
      <c r="Q40" s="25"/>
      <c r="R40" s="119"/>
      <c r="S40" s="119"/>
      <c r="T40" s="92"/>
    </row>
    <row r="41" spans="1:21" s="8" customFormat="1" x14ac:dyDescent="0.35">
      <c r="A41" s="95"/>
      <c r="B41" s="15" t="s">
        <v>94</v>
      </c>
      <c r="C41" s="16"/>
      <c r="D41" s="17"/>
      <c r="E41" s="16"/>
      <c r="F41" s="131"/>
      <c r="G41" s="131"/>
      <c r="H41" s="24"/>
      <c r="I41" s="120"/>
      <c r="J41" s="120"/>
      <c r="K41" s="93"/>
      <c r="L41" s="119"/>
      <c r="M41" s="120"/>
      <c r="N41" s="93"/>
      <c r="O41" s="119"/>
      <c r="P41" s="120"/>
      <c r="Q41" s="93"/>
      <c r="R41" s="119"/>
      <c r="S41" s="120"/>
      <c r="T41" s="98"/>
      <c r="U41" s="9"/>
    </row>
    <row r="42" spans="1:21" x14ac:dyDescent="0.35">
      <c r="A42" s="83"/>
      <c r="B42" s="18"/>
      <c r="C42" s="19" t="s">
        <v>97</v>
      </c>
      <c r="D42" s="57">
        <f>$D$19</f>
        <v>700</v>
      </c>
      <c r="E42" s="19" t="s">
        <v>17</v>
      </c>
      <c r="F42" s="144">
        <v>3</v>
      </c>
      <c r="G42" s="144">
        <v>1</v>
      </c>
      <c r="H42" s="26">
        <f t="shared" ref="H42:H46" si="1">D42*F42</f>
        <v>2100</v>
      </c>
      <c r="I42" s="120"/>
      <c r="J42" s="120"/>
      <c r="K42" s="93"/>
      <c r="L42" s="119"/>
      <c r="M42" s="120"/>
      <c r="N42" s="93"/>
      <c r="O42" s="119"/>
      <c r="P42" s="120"/>
      <c r="Q42" s="93"/>
      <c r="R42" s="119"/>
      <c r="S42" s="120"/>
      <c r="T42" s="98"/>
    </row>
    <row r="43" spans="1:21" x14ac:dyDescent="0.35">
      <c r="A43" s="83"/>
      <c r="B43" s="18"/>
      <c r="C43" s="19" t="s">
        <v>40</v>
      </c>
      <c r="D43" s="112">
        <f>Inputs!$D$15</f>
        <v>75</v>
      </c>
      <c r="E43" s="19" t="s">
        <v>17</v>
      </c>
      <c r="F43" s="144">
        <f>F42</f>
        <v>3</v>
      </c>
      <c r="G43" s="144">
        <v>1</v>
      </c>
      <c r="H43" s="26">
        <f t="shared" si="1"/>
        <v>225</v>
      </c>
      <c r="I43" s="120"/>
      <c r="J43" s="120"/>
      <c r="K43" s="93"/>
      <c r="L43" s="119"/>
      <c r="M43" s="120"/>
      <c r="N43" s="93"/>
      <c r="O43" s="119"/>
      <c r="P43" s="120"/>
      <c r="Q43" s="93"/>
      <c r="R43" s="119"/>
      <c r="S43" s="120"/>
      <c r="T43" s="98"/>
      <c r="U43" s="6"/>
    </row>
    <row r="44" spans="1:21" x14ac:dyDescent="0.35">
      <c r="A44" s="83"/>
      <c r="B44" s="18"/>
      <c r="C44" s="19" t="s">
        <v>26</v>
      </c>
      <c r="D44" s="110">
        <f>Inputs!$D$17</f>
        <v>50</v>
      </c>
      <c r="E44" s="19" t="s">
        <v>98</v>
      </c>
      <c r="F44" s="144">
        <v>25</v>
      </c>
      <c r="G44" s="144">
        <v>3</v>
      </c>
      <c r="H44" s="26">
        <f t="shared" si="1"/>
        <v>1250</v>
      </c>
      <c r="I44" s="120"/>
      <c r="J44" s="120"/>
      <c r="K44" s="93"/>
      <c r="L44" s="119"/>
      <c r="M44" s="120"/>
      <c r="N44" s="93"/>
      <c r="O44" s="119"/>
      <c r="P44" s="120"/>
      <c r="Q44" s="93"/>
      <c r="R44" s="119"/>
      <c r="S44" s="120"/>
      <c r="T44" s="98"/>
    </row>
    <row r="45" spans="1:21" x14ac:dyDescent="0.35">
      <c r="A45" s="83"/>
      <c r="B45" s="18"/>
      <c r="C45" s="19" t="s">
        <v>23</v>
      </c>
      <c r="D45" s="110">
        <f>Inputs!$D$18</f>
        <v>20</v>
      </c>
      <c r="E45" s="19" t="s">
        <v>101</v>
      </c>
      <c r="F45" s="144">
        <f>F44</f>
        <v>25</v>
      </c>
      <c r="G45" s="144">
        <v>1</v>
      </c>
      <c r="H45" s="26">
        <f t="shared" si="1"/>
        <v>500</v>
      </c>
      <c r="I45" s="120"/>
      <c r="J45" s="120"/>
      <c r="K45" s="93"/>
      <c r="L45" s="119"/>
      <c r="M45" s="120"/>
      <c r="N45" s="93"/>
      <c r="O45" s="119"/>
      <c r="P45" s="120"/>
      <c r="Q45" s="93"/>
      <c r="R45" s="119"/>
      <c r="S45" s="120"/>
      <c r="T45" s="98"/>
    </row>
    <row r="46" spans="1:21" x14ac:dyDescent="0.35">
      <c r="A46" s="83"/>
      <c r="B46" s="18"/>
      <c r="C46" s="19" t="s">
        <v>25</v>
      </c>
      <c r="D46" s="110">
        <f>Inputs!$D$19</f>
        <v>500</v>
      </c>
      <c r="E46" s="19" t="s">
        <v>17</v>
      </c>
      <c r="F46" s="144">
        <v>1</v>
      </c>
      <c r="G46" s="144">
        <v>1</v>
      </c>
      <c r="H46" s="26">
        <f t="shared" si="1"/>
        <v>500</v>
      </c>
      <c r="I46" s="120"/>
      <c r="J46" s="120"/>
      <c r="K46" s="93"/>
      <c r="L46" s="119"/>
      <c r="M46" s="120"/>
      <c r="N46" s="93"/>
      <c r="O46" s="119"/>
      <c r="P46" s="120"/>
      <c r="Q46" s="93"/>
      <c r="R46" s="119"/>
      <c r="S46" s="120"/>
      <c r="T46" s="98"/>
      <c r="U46" s="6"/>
    </row>
    <row r="47" spans="1:21" x14ac:dyDescent="0.35">
      <c r="A47" s="83"/>
      <c r="B47" s="18"/>
      <c r="C47" s="19"/>
      <c r="D47" s="20"/>
      <c r="E47" s="19"/>
      <c r="F47" s="132"/>
      <c r="G47" s="132"/>
      <c r="H47" s="26"/>
      <c r="I47" s="120"/>
      <c r="J47" s="120"/>
      <c r="K47" s="93"/>
      <c r="L47" s="119"/>
      <c r="M47" s="120"/>
      <c r="N47" s="93"/>
      <c r="O47" s="119"/>
      <c r="P47" s="120"/>
      <c r="Q47" s="93"/>
      <c r="R47" s="119"/>
      <c r="S47" s="120"/>
      <c r="T47" s="98"/>
      <c r="U47" s="6"/>
    </row>
    <row r="48" spans="1:21" ht="15" thickBot="1" x14ac:dyDescent="0.4">
      <c r="A48" s="83"/>
      <c r="B48" s="139" t="s">
        <v>18</v>
      </c>
      <c r="C48" s="22"/>
      <c r="D48" s="111">
        <f>Inputs!$D$16</f>
        <v>1200</v>
      </c>
      <c r="E48" s="22" t="s">
        <v>102</v>
      </c>
      <c r="F48" s="146">
        <v>1</v>
      </c>
      <c r="G48" s="146">
        <v>1</v>
      </c>
      <c r="H48" s="27">
        <f>F48*D48</f>
        <v>1200</v>
      </c>
      <c r="I48" s="120"/>
      <c r="J48" s="120"/>
      <c r="K48" s="93"/>
      <c r="L48" s="119"/>
      <c r="M48" s="120"/>
      <c r="N48" s="93"/>
      <c r="O48" s="119"/>
      <c r="P48" s="120"/>
      <c r="Q48" s="93"/>
      <c r="R48" s="119"/>
      <c r="S48" s="120"/>
      <c r="T48" s="98"/>
      <c r="U48" s="6"/>
    </row>
    <row r="49" spans="1:24" x14ac:dyDescent="0.35">
      <c r="A49" s="83"/>
      <c r="B49" s="93"/>
      <c r="C49" s="93"/>
      <c r="D49" s="94"/>
      <c r="E49" s="93"/>
      <c r="F49" s="133"/>
      <c r="G49" s="133"/>
      <c r="H49" s="25"/>
      <c r="I49" s="119"/>
      <c r="J49" s="119"/>
      <c r="K49" s="25"/>
      <c r="L49" s="119"/>
      <c r="M49" s="119"/>
      <c r="N49" s="25"/>
      <c r="O49" s="119"/>
      <c r="P49" s="119"/>
      <c r="Q49" s="25"/>
      <c r="R49" s="119"/>
      <c r="S49" s="119"/>
      <c r="T49" s="92"/>
      <c r="U49" s="6"/>
    </row>
    <row r="50" spans="1:24" s="10" customFormat="1" ht="29.5" thickBot="1" x14ac:dyDescent="0.4">
      <c r="A50" s="88">
        <v>3</v>
      </c>
      <c r="B50" s="99" t="s">
        <v>84</v>
      </c>
      <c r="C50" s="99" t="s">
        <v>14</v>
      </c>
      <c r="D50" s="140" t="s">
        <v>43</v>
      </c>
      <c r="E50" s="142" t="s">
        <v>9</v>
      </c>
      <c r="F50" s="141" t="s">
        <v>39</v>
      </c>
      <c r="G50" s="141"/>
      <c r="H50" s="90">
        <f>SUM(H52:H53,H56:H58,H60:H65,H67:H68,H70:H72)</f>
        <v>554450</v>
      </c>
      <c r="I50" s="117" t="s">
        <v>39</v>
      </c>
      <c r="J50" s="117" t="s">
        <v>99</v>
      </c>
      <c r="K50" s="90">
        <f>SUM(K52:K53,K56:K58,K60:K65,K67:K68,K70:K72)</f>
        <v>0</v>
      </c>
      <c r="L50" s="117" t="s">
        <v>39</v>
      </c>
      <c r="M50" s="117" t="s">
        <v>99</v>
      </c>
      <c r="N50" s="90">
        <f>SUM(N52:N53,N56:N58,N60:N65,N67:N68,N70:N72)</f>
        <v>0</v>
      </c>
      <c r="O50" s="117" t="s">
        <v>39</v>
      </c>
      <c r="P50" s="117" t="s">
        <v>99</v>
      </c>
      <c r="Q50" s="90">
        <f>SUM(Q52:Q53,Q56:Q58,Q60:Q65,Q67:Q68,Q70:Q72)</f>
        <v>0</v>
      </c>
      <c r="R50" s="117" t="s">
        <v>39</v>
      </c>
      <c r="S50" s="117" t="s">
        <v>99</v>
      </c>
      <c r="T50" s="91">
        <f>SUM(T52:T53,T56:T58,T60:T65,T67:T68,T70:T72)</f>
        <v>0</v>
      </c>
      <c r="U50" s="14"/>
    </row>
    <row r="51" spans="1:24" s="8" customFormat="1" x14ac:dyDescent="0.35">
      <c r="A51" s="95"/>
      <c r="B51" s="15" t="s">
        <v>80</v>
      </c>
      <c r="C51" s="16"/>
      <c r="D51" s="17"/>
      <c r="E51" s="16"/>
      <c r="F51" s="131"/>
      <c r="G51" s="131"/>
      <c r="H51" s="29"/>
      <c r="I51" s="183"/>
      <c r="J51" s="175"/>
      <c r="K51" s="55"/>
      <c r="L51" s="123"/>
      <c r="M51" s="175"/>
      <c r="N51" s="55"/>
      <c r="O51" s="123"/>
      <c r="P51" s="175"/>
      <c r="Q51" s="55"/>
      <c r="R51" s="123"/>
      <c r="S51" s="175"/>
      <c r="T51" s="176"/>
    </row>
    <row r="52" spans="1:24" x14ac:dyDescent="0.35">
      <c r="A52" s="83"/>
      <c r="B52" s="18"/>
      <c r="C52" s="19" t="s">
        <v>104</v>
      </c>
      <c r="D52" s="112">
        <f>Inputs!$D$17</f>
        <v>50</v>
      </c>
      <c r="E52" s="19" t="s">
        <v>98</v>
      </c>
      <c r="F52" s="144">
        <v>2</v>
      </c>
      <c r="G52" s="144">
        <f>Inputs!D33</f>
        <v>150</v>
      </c>
      <c r="H52" s="30">
        <f t="shared" ref="H52:H53" si="2">$D52*F52*G52</f>
        <v>15000</v>
      </c>
      <c r="I52" s="173"/>
      <c r="J52" s="174"/>
      <c r="K52" s="56"/>
      <c r="L52" s="174"/>
      <c r="M52" s="174"/>
      <c r="N52" s="56"/>
      <c r="O52" s="174"/>
      <c r="P52" s="174"/>
      <c r="Q52" s="56"/>
      <c r="R52" s="174"/>
      <c r="S52" s="174"/>
      <c r="T52" s="96"/>
      <c r="U52" s="6"/>
    </row>
    <row r="53" spans="1:24" x14ac:dyDescent="0.35">
      <c r="A53" s="83"/>
      <c r="B53" s="18"/>
      <c r="C53" s="19" t="s">
        <v>23</v>
      </c>
      <c r="D53" s="112">
        <f>Inputs!$D$18</f>
        <v>20</v>
      </c>
      <c r="E53" s="19" t="s">
        <v>98</v>
      </c>
      <c r="F53" s="144">
        <f>F52</f>
        <v>2</v>
      </c>
      <c r="G53" s="144">
        <f>G52</f>
        <v>150</v>
      </c>
      <c r="H53" s="30">
        <f t="shared" si="2"/>
        <v>6000</v>
      </c>
      <c r="I53" s="173"/>
      <c r="J53" s="174"/>
      <c r="K53" s="56"/>
      <c r="L53" s="174"/>
      <c r="M53" s="174"/>
      <c r="N53" s="56"/>
      <c r="O53" s="174"/>
      <c r="P53" s="174"/>
      <c r="Q53" s="56"/>
      <c r="R53" s="174"/>
      <c r="S53" s="174"/>
      <c r="T53" s="96"/>
      <c r="U53" s="6"/>
    </row>
    <row r="54" spans="1:24" x14ac:dyDescent="0.35">
      <c r="A54" s="83"/>
      <c r="B54" s="18"/>
      <c r="C54" s="19"/>
      <c r="D54" s="20"/>
      <c r="E54" s="19"/>
      <c r="F54" s="132"/>
      <c r="G54" s="132"/>
      <c r="H54" s="30"/>
      <c r="I54" s="183"/>
      <c r="J54" s="175"/>
      <c r="K54" s="55"/>
      <c r="L54" s="123"/>
      <c r="M54" s="175"/>
      <c r="N54" s="55"/>
      <c r="O54" s="123"/>
      <c r="P54" s="175"/>
      <c r="Q54" s="55"/>
      <c r="R54" s="123"/>
      <c r="S54" s="175"/>
      <c r="T54" s="176"/>
      <c r="U54" s="6"/>
    </row>
    <row r="55" spans="1:24" s="8" customFormat="1" x14ac:dyDescent="0.35">
      <c r="A55" s="95"/>
      <c r="B55" s="23" t="s">
        <v>95</v>
      </c>
      <c r="C55" s="19"/>
      <c r="D55" s="20"/>
      <c r="E55" s="19"/>
      <c r="F55" s="132"/>
      <c r="G55" s="132"/>
      <c r="H55" s="30"/>
      <c r="I55" s="183"/>
      <c r="J55" s="175"/>
      <c r="K55" s="55"/>
      <c r="L55" s="123"/>
      <c r="M55" s="175"/>
      <c r="N55" s="55"/>
      <c r="O55" s="123"/>
      <c r="P55" s="175"/>
      <c r="Q55" s="55"/>
      <c r="R55" s="123"/>
      <c r="S55" s="175"/>
      <c r="T55" s="176"/>
    </row>
    <row r="56" spans="1:24" x14ac:dyDescent="0.35">
      <c r="A56" s="83"/>
      <c r="B56" s="18"/>
      <c r="C56" s="19" t="s">
        <v>26</v>
      </c>
      <c r="D56" s="112">
        <f>Inputs!$D$17</f>
        <v>50</v>
      </c>
      <c r="E56" s="19" t="s">
        <v>98</v>
      </c>
      <c r="F56" s="144">
        <f>Inputs!D33</f>
        <v>150</v>
      </c>
      <c r="G56" s="144">
        <v>1</v>
      </c>
      <c r="H56" s="30">
        <f t="shared" ref="H56:H58" si="3">$D56*F56*G56</f>
        <v>7500</v>
      </c>
      <c r="I56" s="184"/>
      <c r="J56" s="177"/>
      <c r="K56" s="56"/>
      <c r="L56" s="177"/>
      <c r="M56" s="177"/>
      <c r="N56" s="56"/>
      <c r="O56" s="177"/>
      <c r="P56" s="177"/>
      <c r="Q56" s="56"/>
      <c r="R56" s="177"/>
      <c r="S56" s="177"/>
      <c r="T56" s="96"/>
      <c r="U56" s="6"/>
    </row>
    <row r="57" spans="1:24" x14ac:dyDescent="0.35">
      <c r="A57" s="83"/>
      <c r="B57" s="18"/>
      <c r="C57" s="19" t="s">
        <v>23</v>
      </c>
      <c r="D57" s="112">
        <f>Inputs!$D$18</f>
        <v>20</v>
      </c>
      <c r="E57" s="19" t="s">
        <v>101</v>
      </c>
      <c r="F57" s="144">
        <f>F56</f>
        <v>150</v>
      </c>
      <c r="G57" s="144">
        <f>G56</f>
        <v>1</v>
      </c>
      <c r="H57" s="30">
        <f t="shared" si="3"/>
        <v>3000</v>
      </c>
      <c r="I57" s="184"/>
      <c r="J57" s="177"/>
      <c r="K57" s="56"/>
      <c r="L57" s="177"/>
      <c r="M57" s="177"/>
      <c r="N57" s="56"/>
      <c r="O57" s="177"/>
      <c r="P57" s="177"/>
      <c r="Q57" s="56"/>
      <c r="R57" s="177"/>
      <c r="S57" s="177"/>
      <c r="T57" s="96"/>
      <c r="U57" s="6"/>
    </row>
    <row r="58" spans="1:24" ht="15" thickBot="1" x14ac:dyDescent="0.4">
      <c r="A58" s="83"/>
      <c r="B58" s="21"/>
      <c r="C58" s="22" t="s">
        <v>25</v>
      </c>
      <c r="D58" s="111">
        <f>Inputs!$D$19</f>
        <v>500</v>
      </c>
      <c r="E58" s="22" t="s">
        <v>17</v>
      </c>
      <c r="F58" s="146">
        <f>F56/25</f>
        <v>6</v>
      </c>
      <c r="G58" s="146">
        <f>G57</f>
        <v>1</v>
      </c>
      <c r="H58" s="31">
        <f t="shared" si="3"/>
        <v>3000</v>
      </c>
      <c r="I58" s="184"/>
      <c r="J58" s="177"/>
      <c r="K58" s="56"/>
      <c r="L58" s="177"/>
      <c r="M58" s="177"/>
      <c r="N58" s="56"/>
      <c r="O58" s="177"/>
      <c r="P58" s="177"/>
      <c r="Q58" s="56"/>
      <c r="R58" s="177"/>
      <c r="S58" s="177"/>
      <c r="T58" s="96"/>
      <c r="U58" s="6"/>
    </row>
    <row r="59" spans="1:24" x14ac:dyDescent="0.35">
      <c r="A59" s="83"/>
      <c r="B59" s="93"/>
      <c r="C59" s="93"/>
      <c r="D59" s="94"/>
      <c r="E59" s="93"/>
      <c r="F59" s="133"/>
      <c r="G59" s="133"/>
      <c r="H59" s="25"/>
      <c r="I59" s="123"/>
      <c r="J59" s="123"/>
      <c r="K59" s="56"/>
      <c r="L59" s="123"/>
      <c r="M59" s="123"/>
      <c r="N59" s="56"/>
      <c r="O59" s="123"/>
      <c r="P59" s="123"/>
      <c r="Q59" s="56"/>
      <c r="R59" s="123"/>
      <c r="S59" s="123"/>
      <c r="T59" s="96"/>
    </row>
    <row r="60" spans="1:24" x14ac:dyDescent="0.35">
      <c r="A60" s="83"/>
      <c r="B60" s="93" t="s">
        <v>20</v>
      </c>
      <c r="C60" s="93" t="s">
        <v>105</v>
      </c>
      <c r="D60" s="112">
        <f>Inputs!D14</f>
        <v>30000</v>
      </c>
      <c r="E60" s="93" t="s">
        <v>24</v>
      </c>
      <c r="F60" s="189">
        <v>1</v>
      </c>
      <c r="G60" s="189">
        <v>1</v>
      </c>
      <c r="H60" s="148">
        <f t="shared" ref="H60" si="4">$D60*F60*G60</f>
        <v>30000</v>
      </c>
      <c r="I60" s="180"/>
      <c r="J60" s="180"/>
      <c r="K60" s="148"/>
      <c r="L60" s="180"/>
      <c r="M60" s="180"/>
      <c r="N60" s="148"/>
      <c r="O60" s="180"/>
      <c r="P60" s="180"/>
      <c r="Q60" s="148"/>
      <c r="R60" s="180"/>
      <c r="S60" s="180"/>
      <c r="T60" s="150"/>
    </row>
    <row r="61" spans="1:24" x14ac:dyDescent="0.35">
      <c r="A61" s="83"/>
      <c r="B61" s="93" t="s">
        <v>75</v>
      </c>
      <c r="C61" s="93" t="s">
        <v>22</v>
      </c>
      <c r="D61" s="112">
        <f>Inputs!D21</f>
        <v>100</v>
      </c>
      <c r="E61" s="93" t="s">
        <v>103</v>
      </c>
      <c r="F61" s="189">
        <f>Inputs!D33</f>
        <v>150</v>
      </c>
      <c r="G61" s="189">
        <v>1</v>
      </c>
      <c r="H61" s="148">
        <f>$D61*F61*G61</f>
        <v>15000</v>
      </c>
      <c r="I61" s="180"/>
      <c r="J61" s="180"/>
      <c r="K61" s="148"/>
      <c r="L61" s="180"/>
      <c r="M61" s="180"/>
      <c r="N61" s="148"/>
      <c r="O61" s="180"/>
      <c r="P61" s="180"/>
      <c r="Q61" s="148"/>
      <c r="R61" s="180"/>
      <c r="S61" s="180"/>
      <c r="T61" s="150"/>
    </row>
    <row r="62" spans="1:24" s="8" customFormat="1" x14ac:dyDescent="0.35">
      <c r="A62" s="95"/>
      <c r="B62" s="55" t="s">
        <v>65</v>
      </c>
      <c r="C62" s="55"/>
      <c r="D62" s="110">
        <f>Inputs!D47</f>
        <v>500</v>
      </c>
      <c r="E62" s="55" t="s">
        <v>21</v>
      </c>
      <c r="F62" s="163">
        <f>Inputs!D40</f>
        <v>30</v>
      </c>
      <c r="G62" s="163">
        <v>1</v>
      </c>
      <c r="H62" s="148">
        <f>$D62*F62*G62</f>
        <v>15000</v>
      </c>
      <c r="I62" s="181"/>
      <c r="J62" s="181"/>
      <c r="K62" s="148"/>
      <c r="L62" s="181"/>
      <c r="M62" s="181"/>
      <c r="N62" s="148"/>
      <c r="O62" s="181"/>
      <c r="P62" s="181"/>
      <c r="Q62" s="148"/>
      <c r="R62" s="181"/>
      <c r="S62" s="181"/>
      <c r="T62" s="150"/>
      <c r="U62" s="9"/>
      <c r="X62" s="9"/>
    </row>
    <row r="63" spans="1:24" x14ac:dyDescent="0.35">
      <c r="A63" s="83"/>
      <c r="B63" s="93" t="s">
        <v>66</v>
      </c>
      <c r="C63" s="93"/>
      <c r="D63" s="110">
        <f>Inputs!D48</f>
        <v>100</v>
      </c>
      <c r="E63" s="93" t="s">
        <v>21</v>
      </c>
      <c r="F63" s="163">
        <f>F62</f>
        <v>30</v>
      </c>
      <c r="G63" s="163">
        <f>G62</f>
        <v>1</v>
      </c>
      <c r="H63" s="148">
        <f>$D63*F63*G63</f>
        <v>3000</v>
      </c>
      <c r="I63" s="181"/>
      <c r="J63" s="181"/>
      <c r="K63" s="148"/>
      <c r="L63" s="181"/>
      <c r="M63" s="181"/>
      <c r="N63" s="148"/>
      <c r="O63" s="181"/>
      <c r="P63" s="181"/>
      <c r="Q63" s="148"/>
      <c r="R63" s="181"/>
      <c r="S63" s="181"/>
      <c r="T63" s="150"/>
      <c r="X63" s="1"/>
    </row>
    <row r="64" spans="1:24" s="8" customFormat="1" x14ac:dyDescent="0.35">
      <c r="A64" s="95"/>
      <c r="B64" s="55" t="s">
        <v>68</v>
      </c>
      <c r="C64" s="55"/>
      <c r="D64" s="110">
        <f>Inputs!D49</f>
        <v>50</v>
      </c>
      <c r="E64" s="55" t="s">
        <v>121</v>
      </c>
      <c r="F64" s="163">
        <f>F56</f>
        <v>150</v>
      </c>
      <c r="G64" s="163">
        <v>12</v>
      </c>
      <c r="H64" s="148">
        <f>$D64*F64*G64</f>
        <v>90000</v>
      </c>
      <c r="I64" s="181"/>
      <c r="J64" s="181"/>
      <c r="K64" s="148"/>
      <c r="L64" s="181"/>
      <c r="M64" s="181"/>
      <c r="N64" s="148"/>
      <c r="O64" s="181"/>
      <c r="P64" s="181"/>
      <c r="Q64" s="148"/>
      <c r="R64" s="181"/>
      <c r="S64" s="181"/>
      <c r="T64" s="150"/>
      <c r="U64" s="9"/>
    </row>
    <row r="65" spans="1:24" x14ac:dyDescent="0.35">
      <c r="A65" s="83"/>
      <c r="B65" s="93" t="s">
        <v>69</v>
      </c>
      <c r="C65" s="93"/>
      <c r="D65" s="110">
        <f>Inputs!D50</f>
        <v>25</v>
      </c>
      <c r="E65" s="93" t="s">
        <v>103</v>
      </c>
      <c r="F65" s="163">
        <f>F64</f>
        <v>150</v>
      </c>
      <c r="G65" s="163">
        <v>1</v>
      </c>
      <c r="H65" s="148">
        <f>$D65*F65*G65</f>
        <v>3750</v>
      </c>
      <c r="I65" s="181"/>
      <c r="J65" s="181"/>
      <c r="K65" s="148"/>
      <c r="L65" s="181"/>
      <c r="M65" s="181"/>
      <c r="N65" s="148"/>
      <c r="O65" s="181"/>
      <c r="P65" s="181"/>
      <c r="Q65" s="148"/>
      <c r="R65" s="181"/>
      <c r="S65" s="181"/>
      <c r="T65" s="150"/>
    </row>
    <row r="66" spans="1:24" x14ac:dyDescent="0.35">
      <c r="A66" s="83"/>
      <c r="B66" s="93"/>
      <c r="C66" s="93"/>
      <c r="D66" s="94"/>
      <c r="E66" s="93"/>
      <c r="F66" s="133"/>
      <c r="G66" s="133"/>
      <c r="H66" s="25"/>
      <c r="I66" s="123"/>
      <c r="J66" s="123"/>
      <c r="K66" s="56"/>
      <c r="L66" s="123"/>
      <c r="M66" s="123"/>
      <c r="N66" s="56"/>
      <c r="O66" s="123"/>
      <c r="P66" s="123"/>
      <c r="Q66" s="56"/>
      <c r="R66" s="123"/>
      <c r="S66" s="123"/>
      <c r="T66" s="96"/>
    </row>
    <row r="67" spans="1:24" x14ac:dyDescent="0.35">
      <c r="A67" s="83"/>
      <c r="B67" s="101" t="s">
        <v>73</v>
      </c>
      <c r="C67" s="48"/>
      <c r="D67" s="113">
        <f>Inputs!D22</f>
        <v>750</v>
      </c>
      <c r="E67" s="48" t="s">
        <v>106</v>
      </c>
      <c r="F67" s="144">
        <f>Inputs!D40</f>
        <v>30</v>
      </c>
      <c r="G67" s="144">
        <v>12</v>
      </c>
      <c r="H67" s="148">
        <f>$D67*F67*G67</f>
        <v>270000</v>
      </c>
      <c r="I67" s="174"/>
      <c r="J67" s="174"/>
      <c r="K67" s="148"/>
      <c r="L67" s="174"/>
      <c r="M67" s="174"/>
      <c r="N67" s="148"/>
      <c r="O67" s="174"/>
      <c r="P67" s="174"/>
      <c r="Q67" s="148"/>
      <c r="R67" s="174"/>
      <c r="S67" s="174"/>
      <c r="T67" s="150"/>
      <c r="U67" s="4"/>
    </row>
    <row r="68" spans="1:24" x14ac:dyDescent="0.35">
      <c r="A68" s="83"/>
      <c r="B68" s="93" t="s">
        <v>74</v>
      </c>
      <c r="C68" s="93"/>
      <c r="D68" s="113">
        <f>Inputs!D23</f>
        <v>20</v>
      </c>
      <c r="E68" s="48" t="s">
        <v>106</v>
      </c>
      <c r="F68" s="164">
        <f>F67</f>
        <v>30</v>
      </c>
      <c r="G68" s="164">
        <f>G67</f>
        <v>12</v>
      </c>
      <c r="H68" s="148">
        <f>$D68*F68*G68</f>
        <v>7200</v>
      </c>
      <c r="I68" s="182"/>
      <c r="J68" s="182"/>
      <c r="K68" s="148"/>
      <c r="L68" s="182"/>
      <c r="M68" s="182"/>
      <c r="N68" s="148"/>
      <c r="O68" s="182"/>
      <c r="P68" s="182"/>
      <c r="Q68" s="148"/>
      <c r="R68" s="182"/>
      <c r="S68" s="182"/>
      <c r="T68" s="150"/>
    </row>
    <row r="69" spans="1:24" x14ac:dyDescent="0.35">
      <c r="A69" s="83"/>
      <c r="B69" s="93"/>
      <c r="C69" s="93"/>
      <c r="D69" s="97"/>
      <c r="E69" s="55"/>
      <c r="F69" s="135"/>
      <c r="G69" s="135"/>
      <c r="H69" s="25"/>
      <c r="I69" s="123"/>
      <c r="J69" s="123"/>
      <c r="K69" s="56"/>
      <c r="L69" s="123"/>
      <c r="M69" s="123"/>
      <c r="N69" s="56"/>
      <c r="O69" s="123"/>
      <c r="P69" s="123"/>
      <c r="Q69" s="56"/>
      <c r="R69" s="123"/>
      <c r="S69" s="123"/>
      <c r="T69" s="96"/>
    </row>
    <row r="70" spans="1:24" s="8" customFormat="1" x14ac:dyDescent="0.35">
      <c r="A70" s="95"/>
      <c r="B70" s="55" t="s">
        <v>34</v>
      </c>
      <c r="C70" s="55" t="s">
        <v>72</v>
      </c>
      <c r="D70" s="57">
        <f>$D$19</f>
        <v>700</v>
      </c>
      <c r="E70" s="55" t="s">
        <v>17</v>
      </c>
      <c r="F70" s="164">
        <v>20</v>
      </c>
      <c r="G70" s="164">
        <v>4</v>
      </c>
      <c r="H70" s="148">
        <f t="shared" ref="H70:H72" si="5">$D70*F70*G70</f>
        <v>56000</v>
      </c>
      <c r="I70" s="182"/>
      <c r="J70" s="182"/>
      <c r="K70" s="148"/>
      <c r="L70" s="182"/>
      <c r="M70" s="182"/>
      <c r="N70" s="148"/>
      <c r="O70" s="182"/>
      <c r="P70" s="182"/>
      <c r="Q70" s="148"/>
      <c r="R70" s="182"/>
      <c r="S70" s="182"/>
      <c r="T70" s="150"/>
      <c r="U70" s="9"/>
    </row>
    <row r="71" spans="1:24" s="8" customFormat="1" x14ac:dyDescent="0.35">
      <c r="A71" s="95"/>
      <c r="B71" s="55" t="s">
        <v>32</v>
      </c>
      <c r="C71" s="55" t="s">
        <v>76</v>
      </c>
      <c r="D71" s="57">
        <f>$D$19</f>
        <v>700</v>
      </c>
      <c r="E71" s="55" t="s">
        <v>17</v>
      </c>
      <c r="F71" s="165">
        <v>10</v>
      </c>
      <c r="G71" s="165">
        <f>G70</f>
        <v>4</v>
      </c>
      <c r="H71" s="148">
        <f t="shared" si="5"/>
        <v>28000</v>
      </c>
      <c r="I71" s="191"/>
      <c r="J71" s="191"/>
      <c r="K71" s="148"/>
      <c r="L71" s="191"/>
      <c r="M71" s="191"/>
      <c r="N71" s="148"/>
      <c r="O71" s="191"/>
      <c r="P71" s="191"/>
      <c r="Q71" s="148"/>
      <c r="R71" s="191"/>
      <c r="S71" s="191"/>
      <c r="T71" s="150"/>
      <c r="U71" s="9"/>
    </row>
    <row r="72" spans="1:24" s="8" customFormat="1" x14ac:dyDescent="0.35">
      <c r="A72" s="95"/>
      <c r="B72" s="55" t="s">
        <v>81</v>
      </c>
      <c r="C72" s="55" t="s">
        <v>76</v>
      </c>
      <c r="D72" s="110">
        <f>Inputs!$D$17</f>
        <v>50</v>
      </c>
      <c r="E72" s="55" t="s">
        <v>17</v>
      </c>
      <c r="F72" s="164">
        <f>F71</f>
        <v>10</v>
      </c>
      <c r="G72" s="164">
        <f>G71</f>
        <v>4</v>
      </c>
      <c r="H72" s="148">
        <f t="shared" si="5"/>
        <v>2000</v>
      </c>
      <c r="I72" s="182"/>
      <c r="J72" s="182"/>
      <c r="K72" s="148"/>
      <c r="L72" s="182"/>
      <c r="M72" s="182"/>
      <c r="N72" s="148"/>
      <c r="O72" s="182"/>
      <c r="P72" s="182"/>
      <c r="Q72" s="148"/>
      <c r="R72" s="182"/>
      <c r="S72" s="182"/>
      <c r="T72" s="150"/>
      <c r="U72" s="9"/>
    </row>
    <row r="73" spans="1:24" x14ac:dyDescent="0.35">
      <c r="A73" s="83"/>
      <c r="B73" s="93"/>
      <c r="C73" s="93"/>
      <c r="D73" s="94"/>
      <c r="E73" s="93"/>
      <c r="F73" s="133"/>
      <c r="G73" s="133"/>
      <c r="H73" s="25"/>
      <c r="I73" s="119"/>
      <c r="J73" s="119"/>
      <c r="K73" s="25"/>
      <c r="L73" s="119"/>
      <c r="M73" s="119"/>
      <c r="N73" s="25"/>
      <c r="O73" s="119"/>
      <c r="P73" s="119"/>
      <c r="Q73" s="25"/>
      <c r="R73" s="119"/>
      <c r="S73" s="119"/>
      <c r="T73" s="92"/>
    </row>
    <row r="74" spans="1:24" s="11" customFormat="1" ht="29.5" thickBot="1" x14ac:dyDescent="0.4">
      <c r="A74" s="88">
        <v>4</v>
      </c>
      <c r="B74" s="89" t="s">
        <v>118</v>
      </c>
      <c r="C74" s="99" t="s">
        <v>14</v>
      </c>
      <c r="D74" s="140" t="s">
        <v>43</v>
      </c>
      <c r="E74" s="142" t="s">
        <v>9</v>
      </c>
      <c r="F74" s="141" t="s">
        <v>39</v>
      </c>
      <c r="G74" s="141"/>
      <c r="H74" s="90">
        <f>SUM(H76:H82,H84:H87)</f>
        <v>21070</v>
      </c>
      <c r="I74" s="117" t="s">
        <v>39</v>
      </c>
      <c r="J74" s="117" t="s">
        <v>99</v>
      </c>
      <c r="K74" s="90">
        <f>SUM(K76:K82,K84:K87)</f>
        <v>0</v>
      </c>
      <c r="L74" s="117" t="s">
        <v>39</v>
      </c>
      <c r="M74" s="117" t="s">
        <v>99</v>
      </c>
      <c r="N74" s="90">
        <f>SUM(N76:N82,N84:N87)</f>
        <v>0</v>
      </c>
      <c r="O74" s="117" t="s">
        <v>39</v>
      </c>
      <c r="P74" s="117" t="s">
        <v>99</v>
      </c>
      <c r="Q74" s="90">
        <f>SUM(Q76:Q82,Q84:Q87)</f>
        <v>0</v>
      </c>
      <c r="R74" s="117" t="s">
        <v>39</v>
      </c>
      <c r="S74" s="117" t="s">
        <v>99</v>
      </c>
      <c r="T74" s="91">
        <f>SUM(T76:T82,T84:T87)</f>
        <v>0</v>
      </c>
      <c r="U74" s="12"/>
      <c r="X74" s="12"/>
    </row>
    <row r="75" spans="1:24" x14ac:dyDescent="0.35">
      <c r="A75" s="83"/>
      <c r="B75" s="15" t="s">
        <v>31</v>
      </c>
      <c r="C75" s="16"/>
      <c r="D75" s="17"/>
      <c r="E75" s="16"/>
      <c r="F75" s="131"/>
      <c r="G75" s="131"/>
      <c r="H75" s="24"/>
      <c r="I75" s="172"/>
      <c r="J75" s="123"/>
      <c r="K75" s="56"/>
      <c r="L75" s="123"/>
      <c r="M75" s="123"/>
      <c r="N75" s="56"/>
      <c r="O75" s="123"/>
      <c r="P75" s="123"/>
      <c r="Q75" s="56"/>
      <c r="R75" s="123"/>
      <c r="S75" s="123"/>
      <c r="T75" s="96"/>
      <c r="U75" s="1" t="s">
        <v>27</v>
      </c>
    </row>
    <row r="76" spans="1:24" x14ac:dyDescent="0.35">
      <c r="A76" s="83"/>
      <c r="B76" s="18"/>
      <c r="C76" s="19" t="s">
        <v>97</v>
      </c>
      <c r="D76" s="57">
        <f>$D$19</f>
        <v>700</v>
      </c>
      <c r="E76" s="19" t="s">
        <v>17</v>
      </c>
      <c r="F76" s="144">
        <v>20</v>
      </c>
      <c r="G76" s="144">
        <v>1</v>
      </c>
      <c r="H76" s="26">
        <f>$D76*F76*G76</f>
        <v>14000</v>
      </c>
      <c r="I76" s="173"/>
      <c r="J76" s="174"/>
      <c r="K76" s="56"/>
      <c r="L76" s="174"/>
      <c r="M76" s="174"/>
      <c r="N76" s="56"/>
      <c r="O76" s="174"/>
      <c r="P76" s="174"/>
      <c r="Q76" s="56"/>
      <c r="R76" s="174"/>
      <c r="S76" s="174"/>
      <c r="T76" s="96"/>
    </row>
    <row r="77" spans="1:24" x14ac:dyDescent="0.35">
      <c r="A77" s="83"/>
      <c r="B77" s="18"/>
      <c r="C77" s="19" t="s">
        <v>40</v>
      </c>
      <c r="D77" s="112">
        <f>Inputs!$D$15</f>
        <v>75</v>
      </c>
      <c r="E77" s="19" t="s">
        <v>17</v>
      </c>
      <c r="F77" s="144">
        <f>F76</f>
        <v>20</v>
      </c>
      <c r="G77" s="144">
        <f>G76</f>
        <v>1</v>
      </c>
      <c r="H77" s="26">
        <f>$D77*F77*G77</f>
        <v>1500</v>
      </c>
      <c r="I77" s="173"/>
      <c r="J77" s="174"/>
      <c r="K77" s="56"/>
      <c r="L77" s="174"/>
      <c r="M77" s="174"/>
      <c r="N77" s="56"/>
      <c r="O77" s="174"/>
      <c r="P77" s="174"/>
      <c r="Q77" s="56"/>
      <c r="R77" s="174"/>
      <c r="S77" s="174"/>
      <c r="T77" s="96"/>
    </row>
    <row r="78" spans="1:24" x14ac:dyDescent="0.35">
      <c r="A78" s="83"/>
      <c r="B78" s="18"/>
      <c r="C78" s="19" t="s">
        <v>26</v>
      </c>
      <c r="D78" s="110">
        <f>Inputs!$D$17</f>
        <v>50</v>
      </c>
      <c r="E78" s="19" t="s">
        <v>98</v>
      </c>
      <c r="F78" s="144">
        <v>25</v>
      </c>
      <c r="G78" s="144">
        <v>1</v>
      </c>
      <c r="H78" s="26">
        <f>$D78*F78*G78</f>
        <v>1250</v>
      </c>
      <c r="I78" s="173"/>
      <c r="J78" s="174"/>
      <c r="K78" s="56"/>
      <c r="L78" s="174"/>
      <c r="M78" s="174"/>
      <c r="N78" s="56"/>
      <c r="O78" s="174"/>
      <c r="P78" s="174"/>
      <c r="Q78" s="56"/>
      <c r="R78" s="174"/>
      <c r="S78" s="174"/>
      <c r="T78" s="96"/>
    </row>
    <row r="79" spans="1:24" x14ac:dyDescent="0.35">
      <c r="A79" s="83"/>
      <c r="B79" s="18"/>
      <c r="C79" s="19" t="s">
        <v>23</v>
      </c>
      <c r="D79" s="110">
        <v>30</v>
      </c>
      <c r="E79" s="19" t="s">
        <v>101</v>
      </c>
      <c r="F79" s="144">
        <f>F78</f>
        <v>25</v>
      </c>
      <c r="G79" s="144">
        <v>1</v>
      </c>
      <c r="H79" s="26">
        <f>$D79*F79*G79</f>
        <v>750</v>
      </c>
      <c r="I79" s="173"/>
      <c r="J79" s="174"/>
      <c r="K79" s="56"/>
      <c r="L79" s="174"/>
      <c r="M79" s="174"/>
      <c r="N79" s="56"/>
      <c r="O79" s="174"/>
      <c r="P79" s="174"/>
      <c r="Q79" s="56"/>
      <c r="R79" s="174"/>
      <c r="S79" s="174"/>
      <c r="T79" s="96"/>
    </row>
    <row r="80" spans="1:24" x14ac:dyDescent="0.35">
      <c r="A80" s="83"/>
      <c r="B80" s="18"/>
      <c r="C80" s="19" t="s">
        <v>25</v>
      </c>
      <c r="D80" s="110">
        <f>Inputs!$D$19</f>
        <v>500</v>
      </c>
      <c r="E80" s="19" t="s">
        <v>17</v>
      </c>
      <c r="F80" s="144">
        <v>1</v>
      </c>
      <c r="G80" s="144">
        <v>1</v>
      </c>
      <c r="H80" s="26">
        <f>$D80*F80*G80</f>
        <v>500</v>
      </c>
      <c r="I80" s="173"/>
      <c r="J80" s="174"/>
      <c r="K80" s="56"/>
      <c r="L80" s="174"/>
      <c r="M80" s="174"/>
      <c r="N80" s="56"/>
      <c r="O80" s="174"/>
      <c r="P80" s="174"/>
      <c r="Q80" s="56"/>
      <c r="R80" s="174"/>
      <c r="S80" s="174"/>
      <c r="T80" s="96"/>
    </row>
    <row r="81" spans="1:21" x14ac:dyDescent="0.35">
      <c r="A81" s="83"/>
      <c r="B81" s="18"/>
      <c r="C81" s="19"/>
      <c r="D81" s="20"/>
      <c r="E81" s="19"/>
      <c r="F81" s="132"/>
      <c r="G81" s="132"/>
      <c r="H81" s="26"/>
      <c r="I81" s="172"/>
      <c r="J81" s="123"/>
      <c r="K81" s="56"/>
      <c r="L81" s="123"/>
      <c r="M81" s="123"/>
      <c r="N81" s="56"/>
      <c r="O81" s="123"/>
      <c r="P81" s="123"/>
      <c r="Q81" s="56"/>
      <c r="R81" s="123"/>
      <c r="S81" s="123"/>
      <c r="T81" s="96"/>
    </row>
    <row r="82" spans="1:21" ht="15" thickBot="1" x14ac:dyDescent="0.4">
      <c r="A82" s="83"/>
      <c r="B82" s="139" t="s">
        <v>18</v>
      </c>
      <c r="C82" s="22"/>
      <c r="D82" s="111">
        <f>Inputs!$D$16</f>
        <v>1200</v>
      </c>
      <c r="E82" s="22" t="s">
        <v>102</v>
      </c>
      <c r="F82" s="146">
        <v>1</v>
      </c>
      <c r="G82" s="146">
        <v>1</v>
      </c>
      <c r="H82" s="27">
        <f>$D82*F82*G82</f>
        <v>1200</v>
      </c>
      <c r="I82" s="173"/>
      <c r="J82" s="174"/>
      <c r="K82" s="56"/>
      <c r="L82" s="174"/>
      <c r="M82" s="174"/>
      <c r="N82" s="56"/>
      <c r="O82" s="174"/>
      <c r="P82" s="174"/>
      <c r="Q82" s="56"/>
      <c r="R82" s="174"/>
      <c r="S82" s="174"/>
      <c r="T82" s="96"/>
    </row>
    <row r="83" spans="1:21" x14ac:dyDescent="0.35">
      <c r="A83" s="83"/>
      <c r="B83" s="93"/>
      <c r="C83" s="93"/>
      <c r="D83" s="94"/>
      <c r="E83" s="93"/>
      <c r="F83" s="133"/>
      <c r="G83" s="133"/>
      <c r="H83" s="25"/>
      <c r="I83" s="119"/>
      <c r="J83" s="119"/>
      <c r="K83" s="25"/>
      <c r="L83" s="119"/>
      <c r="M83" s="119"/>
      <c r="N83" s="25"/>
      <c r="O83" s="119"/>
      <c r="P83" s="119"/>
      <c r="Q83" s="25"/>
      <c r="R83" s="119"/>
      <c r="S83" s="119"/>
      <c r="T83" s="92"/>
    </row>
    <row r="84" spans="1:21" x14ac:dyDescent="0.35">
      <c r="A84" s="83"/>
      <c r="B84" s="100" t="s">
        <v>90</v>
      </c>
      <c r="C84" s="93" t="s">
        <v>22</v>
      </c>
      <c r="D84" s="110">
        <f>Inputs!$D$19</f>
        <v>500</v>
      </c>
      <c r="E84" s="93" t="s">
        <v>17</v>
      </c>
      <c r="F84" s="147">
        <v>1</v>
      </c>
      <c r="G84" s="147">
        <v>1</v>
      </c>
      <c r="H84" s="148">
        <f>$D84*F84*G84</f>
        <v>500</v>
      </c>
      <c r="I84" s="180"/>
      <c r="J84" s="180"/>
      <c r="K84" s="148"/>
      <c r="L84" s="180"/>
      <c r="M84" s="180"/>
      <c r="N84" s="148"/>
      <c r="O84" s="180"/>
      <c r="P84" s="180"/>
      <c r="Q84" s="148"/>
      <c r="R84" s="180"/>
      <c r="S84" s="180"/>
      <c r="T84" s="150"/>
    </row>
    <row r="85" spans="1:21" x14ac:dyDescent="0.35">
      <c r="A85" s="83"/>
      <c r="B85" s="93" t="s">
        <v>91</v>
      </c>
      <c r="C85" s="93" t="s">
        <v>22</v>
      </c>
      <c r="D85" s="110">
        <f>Inputs!D20</f>
        <v>10</v>
      </c>
      <c r="E85" s="93" t="s">
        <v>98</v>
      </c>
      <c r="F85" s="151">
        <v>25</v>
      </c>
      <c r="G85" s="151">
        <v>1</v>
      </c>
      <c r="H85" s="148">
        <f>$D85*F85*G85</f>
        <v>250</v>
      </c>
      <c r="I85" s="180"/>
      <c r="J85" s="180"/>
      <c r="K85" s="148"/>
      <c r="L85" s="180"/>
      <c r="M85" s="180"/>
      <c r="N85" s="148"/>
      <c r="O85" s="180"/>
      <c r="P85" s="180"/>
      <c r="Q85" s="148"/>
      <c r="R85" s="180"/>
      <c r="S85" s="180"/>
      <c r="T85" s="150"/>
    </row>
    <row r="86" spans="1:21" s="8" customFormat="1" x14ac:dyDescent="0.35">
      <c r="A86" s="95"/>
      <c r="B86" s="55" t="s">
        <v>96</v>
      </c>
      <c r="C86" s="55" t="s">
        <v>113</v>
      </c>
      <c r="D86" s="110">
        <f>Inputs!$D$17</f>
        <v>50</v>
      </c>
      <c r="E86" s="55" t="s">
        <v>98</v>
      </c>
      <c r="F86" s="122">
        <v>4</v>
      </c>
      <c r="G86" s="122">
        <v>4</v>
      </c>
      <c r="H86" s="148">
        <f>$D86*F86*G86</f>
        <v>800</v>
      </c>
      <c r="I86" s="124"/>
      <c r="J86" s="124"/>
      <c r="K86" s="148"/>
      <c r="L86" s="180"/>
      <c r="M86" s="180"/>
      <c r="N86" s="148"/>
      <c r="O86" s="180"/>
      <c r="P86" s="180"/>
      <c r="Q86" s="148"/>
      <c r="R86" s="180"/>
      <c r="S86" s="180"/>
      <c r="T86" s="150"/>
      <c r="U86" s="54"/>
    </row>
    <row r="87" spans="1:21" s="8" customFormat="1" x14ac:dyDescent="0.35">
      <c r="A87" s="95"/>
      <c r="B87" s="55"/>
      <c r="C87" s="55" t="s">
        <v>23</v>
      </c>
      <c r="D87" s="110">
        <f>Inputs!$D$18</f>
        <v>20</v>
      </c>
      <c r="E87" s="55" t="s">
        <v>98</v>
      </c>
      <c r="F87" s="122">
        <v>4</v>
      </c>
      <c r="G87" s="122">
        <v>4</v>
      </c>
      <c r="H87" s="148">
        <f>$D87*F87*G87</f>
        <v>320</v>
      </c>
      <c r="I87" s="124"/>
      <c r="J87" s="124"/>
      <c r="K87" s="148"/>
      <c r="L87" s="180"/>
      <c r="M87" s="180"/>
      <c r="N87" s="148"/>
      <c r="O87" s="180"/>
      <c r="P87" s="180"/>
      <c r="Q87" s="148"/>
      <c r="R87" s="180"/>
      <c r="S87" s="180"/>
      <c r="T87" s="150"/>
      <c r="U87" s="54"/>
    </row>
    <row r="88" spans="1:21" x14ac:dyDescent="0.35">
      <c r="A88" s="83"/>
      <c r="B88" s="93"/>
      <c r="C88" s="93"/>
      <c r="D88" s="94"/>
      <c r="E88" s="93"/>
      <c r="F88" s="133"/>
      <c r="G88" s="133"/>
      <c r="H88" s="25"/>
      <c r="I88" s="119"/>
      <c r="J88" s="119"/>
      <c r="K88" s="25"/>
      <c r="L88" s="119"/>
      <c r="M88" s="119"/>
      <c r="N88" s="25"/>
      <c r="O88" s="119"/>
      <c r="P88" s="119"/>
      <c r="Q88" s="25"/>
      <c r="R88" s="119"/>
      <c r="S88" s="119"/>
      <c r="T88" s="92"/>
    </row>
    <row r="89" spans="1:21" x14ac:dyDescent="0.35">
      <c r="A89" s="83"/>
      <c r="B89" s="93"/>
      <c r="C89" s="93"/>
      <c r="D89" s="94"/>
      <c r="E89" s="93"/>
      <c r="F89" s="133"/>
      <c r="G89" s="133"/>
      <c r="H89" s="25"/>
      <c r="I89" s="119"/>
      <c r="J89" s="119"/>
      <c r="K89" s="25"/>
      <c r="L89" s="119"/>
      <c r="M89" s="119"/>
      <c r="N89" s="25"/>
      <c r="O89" s="119"/>
      <c r="P89" s="119"/>
      <c r="Q89" s="25"/>
      <c r="R89" s="119"/>
      <c r="S89" s="119"/>
      <c r="T89" s="92"/>
    </row>
    <row r="90" spans="1:21" s="10" customFormat="1" ht="29.5" thickBot="1" x14ac:dyDescent="0.4">
      <c r="A90" s="88">
        <v>5</v>
      </c>
      <c r="B90" s="99" t="s">
        <v>119</v>
      </c>
      <c r="C90" s="99" t="s">
        <v>14</v>
      </c>
      <c r="D90" s="140" t="s">
        <v>43</v>
      </c>
      <c r="E90" s="142" t="s">
        <v>9</v>
      </c>
      <c r="F90" s="141" t="s">
        <v>39</v>
      </c>
      <c r="G90" s="141"/>
      <c r="H90" s="90">
        <f>SUM(H92:H93,H96:H98,H100:H105,H107:H108)</f>
        <v>0</v>
      </c>
      <c r="I90" s="117" t="s">
        <v>39</v>
      </c>
      <c r="J90" s="117" t="s">
        <v>99</v>
      </c>
      <c r="K90" s="90">
        <f>SUM(K92:K93,K96:K98,K100:K105,K107:K108)</f>
        <v>489350</v>
      </c>
      <c r="L90" s="117" t="s">
        <v>39</v>
      </c>
      <c r="M90" s="117" t="s">
        <v>99</v>
      </c>
      <c r="N90" s="90">
        <f>SUM(N92:N93,N96:N98,N100:N105,N107:N108)</f>
        <v>1324500</v>
      </c>
      <c r="O90" s="117" t="s">
        <v>39</v>
      </c>
      <c r="P90" s="117" t="s">
        <v>99</v>
      </c>
      <c r="Q90" s="90">
        <f>SUM(Q92:Q93,Q96:Q98,Q100:Q105,Q107:Q108)</f>
        <v>1804750</v>
      </c>
      <c r="R90" s="117" t="s">
        <v>39</v>
      </c>
      <c r="S90" s="117" t="s">
        <v>99</v>
      </c>
      <c r="T90" s="91">
        <f>SUM(T92:T93,T96:T98,T100:T105,T107:T108)</f>
        <v>2326750</v>
      </c>
    </row>
    <row r="91" spans="1:21" s="8" customFormat="1" x14ac:dyDescent="0.35">
      <c r="A91" s="95"/>
      <c r="B91" s="15" t="s">
        <v>80</v>
      </c>
      <c r="C91" s="16"/>
      <c r="D91" s="17"/>
      <c r="E91" s="16"/>
      <c r="F91" s="185"/>
      <c r="G91" s="185"/>
      <c r="H91" s="186"/>
      <c r="I91" s="159"/>
      <c r="J91" s="159"/>
      <c r="K91" s="160"/>
      <c r="L91" s="161"/>
      <c r="M91" s="159"/>
      <c r="N91" s="160"/>
      <c r="O91" s="161"/>
      <c r="P91" s="159"/>
      <c r="Q91" s="160"/>
      <c r="R91" s="161"/>
      <c r="S91" s="159"/>
      <c r="T91" s="143"/>
    </row>
    <row r="92" spans="1:21" x14ac:dyDescent="0.35">
      <c r="A92" s="83"/>
      <c r="B92" s="18"/>
      <c r="C92" s="19" t="s">
        <v>104</v>
      </c>
      <c r="D92" s="112">
        <f>Inputs!$D$17</f>
        <v>50</v>
      </c>
      <c r="E92" s="19" t="s">
        <v>98</v>
      </c>
      <c r="F92" s="177"/>
      <c r="G92" s="177"/>
      <c r="H92" s="56"/>
      <c r="I92" s="145">
        <v>2</v>
      </c>
      <c r="J92" s="145">
        <f>Inputs!D34</f>
        <v>200</v>
      </c>
      <c r="K92" s="30">
        <f t="shared" ref="K92:K93" si="6">$D92*I92*J92</f>
        <v>20000</v>
      </c>
      <c r="L92" s="145">
        <f>I92</f>
        <v>2</v>
      </c>
      <c r="M92" s="145">
        <f>Inputs!D35</f>
        <v>500</v>
      </c>
      <c r="N92" s="30">
        <f t="shared" ref="N92:N93" si="7">$D92*L92*M92</f>
        <v>50000</v>
      </c>
      <c r="O92" s="145">
        <f>L92</f>
        <v>2</v>
      </c>
      <c r="P92" s="145">
        <f>Inputs!D36</f>
        <v>750</v>
      </c>
      <c r="Q92" s="30">
        <f t="shared" ref="Q92:Q93" si="8">$D92*O92*P92</f>
        <v>75000</v>
      </c>
      <c r="R92" s="145">
        <f>O92</f>
        <v>2</v>
      </c>
      <c r="S92" s="145">
        <f>Inputs!D37</f>
        <v>1000</v>
      </c>
      <c r="T92" s="103">
        <f t="shared" ref="T92:T93" si="9">$D92*R92*S92</f>
        <v>100000</v>
      </c>
      <c r="U92" s="6"/>
    </row>
    <row r="93" spans="1:21" x14ac:dyDescent="0.35">
      <c r="A93" s="83"/>
      <c r="B93" s="18"/>
      <c r="C93" s="19" t="s">
        <v>23</v>
      </c>
      <c r="D93" s="112">
        <f>Inputs!$D$18</f>
        <v>20</v>
      </c>
      <c r="E93" s="19" t="s">
        <v>98</v>
      </c>
      <c r="F93" s="177"/>
      <c r="G93" s="177"/>
      <c r="H93" s="56"/>
      <c r="I93" s="145">
        <f>I92</f>
        <v>2</v>
      </c>
      <c r="J93" s="145">
        <f>J92</f>
        <v>200</v>
      </c>
      <c r="K93" s="30">
        <f t="shared" si="6"/>
        <v>8000</v>
      </c>
      <c r="L93" s="145">
        <f t="shared" ref="L93" si="10">I93</f>
        <v>2</v>
      </c>
      <c r="M93" s="145">
        <f>M92</f>
        <v>500</v>
      </c>
      <c r="N93" s="30">
        <f t="shared" si="7"/>
        <v>20000</v>
      </c>
      <c r="O93" s="145">
        <f t="shared" ref="O93" si="11">L93</f>
        <v>2</v>
      </c>
      <c r="P93" s="145">
        <f>P92</f>
        <v>750</v>
      </c>
      <c r="Q93" s="30">
        <f t="shared" si="8"/>
        <v>30000</v>
      </c>
      <c r="R93" s="145">
        <f t="shared" ref="R93" si="12">O93</f>
        <v>2</v>
      </c>
      <c r="S93" s="145">
        <f>S92</f>
        <v>1000</v>
      </c>
      <c r="T93" s="103">
        <f t="shared" si="9"/>
        <v>40000</v>
      </c>
      <c r="U93" s="6"/>
    </row>
    <row r="94" spans="1:21" x14ac:dyDescent="0.35">
      <c r="A94" s="83"/>
      <c r="B94" s="18"/>
      <c r="C94" s="19"/>
      <c r="D94" s="20"/>
      <c r="E94" s="19"/>
      <c r="F94" s="135"/>
      <c r="G94" s="135"/>
      <c r="H94" s="56"/>
      <c r="I94" s="162"/>
      <c r="J94" s="162"/>
      <c r="K94" s="93"/>
      <c r="L94" s="119"/>
      <c r="M94" s="162"/>
      <c r="N94" s="93"/>
      <c r="O94" s="119"/>
      <c r="P94" s="162"/>
      <c r="Q94" s="93"/>
      <c r="R94" s="119"/>
      <c r="S94" s="162"/>
      <c r="T94" s="98"/>
      <c r="U94" s="6"/>
    </row>
    <row r="95" spans="1:21" s="8" customFormat="1" x14ac:dyDescent="0.35">
      <c r="A95" s="95"/>
      <c r="B95" s="23" t="s">
        <v>95</v>
      </c>
      <c r="C95" s="19"/>
      <c r="D95" s="20"/>
      <c r="E95" s="19"/>
      <c r="F95" s="135"/>
      <c r="G95" s="135"/>
      <c r="H95" s="56"/>
      <c r="I95" s="162"/>
      <c r="J95" s="162"/>
      <c r="K95" s="93"/>
      <c r="L95" s="119"/>
      <c r="M95" s="162"/>
      <c r="N95" s="93"/>
      <c r="O95" s="119"/>
      <c r="P95" s="162"/>
      <c r="Q95" s="93"/>
      <c r="R95" s="119"/>
      <c r="S95" s="162"/>
      <c r="T95" s="98"/>
    </row>
    <row r="96" spans="1:21" x14ac:dyDescent="0.35">
      <c r="A96" s="83"/>
      <c r="B96" s="18"/>
      <c r="C96" s="19" t="s">
        <v>26</v>
      </c>
      <c r="D96" s="112">
        <f>Inputs!$D$17</f>
        <v>50</v>
      </c>
      <c r="E96" s="19" t="s">
        <v>98</v>
      </c>
      <c r="F96" s="177"/>
      <c r="G96" s="177"/>
      <c r="H96" s="56"/>
      <c r="I96" s="144">
        <f>Inputs!D34-F56</f>
        <v>50</v>
      </c>
      <c r="J96" s="144">
        <v>1</v>
      </c>
      <c r="K96" s="30">
        <f t="shared" ref="K96:K98" si="13">$D96*I96*J96</f>
        <v>2500</v>
      </c>
      <c r="L96" s="144">
        <f>Inputs!D35-(F56+I96)</f>
        <v>300</v>
      </c>
      <c r="M96" s="144">
        <v>1</v>
      </c>
      <c r="N96" s="30">
        <f t="shared" ref="N96:N98" si="14">$D96*L96*M96</f>
        <v>15000</v>
      </c>
      <c r="O96" s="144">
        <f>Inputs!D36-(F56+I96+L96)</f>
        <v>250</v>
      </c>
      <c r="P96" s="144">
        <v>1</v>
      </c>
      <c r="Q96" s="30">
        <f t="shared" ref="Q96:Q98" si="15">$D96*O96*P96</f>
        <v>12500</v>
      </c>
      <c r="R96" s="144">
        <f>Inputs!D37-(F56+I96+L96+O96)</f>
        <v>250</v>
      </c>
      <c r="S96" s="144">
        <v>1</v>
      </c>
      <c r="T96" s="103">
        <f t="shared" ref="T96:T98" si="16">$D96*R96*S96</f>
        <v>12500</v>
      </c>
      <c r="U96" s="6"/>
    </row>
    <row r="97" spans="1:24" x14ac:dyDescent="0.35">
      <c r="A97" s="83"/>
      <c r="B97" s="18"/>
      <c r="C97" s="19" t="s">
        <v>23</v>
      </c>
      <c r="D97" s="112">
        <f>Inputs!$D$18</f>
        <v>20</v>
      </c>
      <c r="E97" s="19" t="s">
        <v>101</v>
      </c>
      <c r="F97" s="177"/>
      <c r="G97" s="177"/>
      <c r="H97" s="56"/>
      <c r="I97" s="144">
        <f>I96</f>
        <v>50</v>
      </c>
      <c r="J97" s="144">
        <f>J96</f>
        <v>1</v>
      </c>
      <c r="K97" s="30">
        <f t="shared" si="13"/>
        <v>1000</v>
      </c>
      <c r="L97" s="144">
        <f>L96</f>
        <v>300</v>
      </c>
      <c r="M97" s="144">
        <f>M96</f>
        <v>1</v>
      </c>
      <c r="N97" s="30">
        <f t="shared" si="14"/>
        <v>6000</v>
      </c>
      <c r="O97" s="144">
        <f>O96</f>
        <v>250</v>
      </c>
      <c r="P97" s="144">
        <f>P96</f>
        <v>1</v>
      </c>
      <c r="Q97" s="30">
        <f t="shared" si="15"/>
        <v>5000</v>
      </c>
      <c r="R97" s="144">
        <f>R96</f>
        <v>250</v>
      </c>
      <c r="S97" s="144">
        <f>S96</f>
        <v>1</v>
      </c>
      <c r="T97" s="103">
        <f t="shared" si="16"/>
        <v>5000</v>
      </c>
      <c r="U97" s="6"/>
    </row>
    <row r="98" spans="1:24" ht="15" thickBot="1" x14ac:dyDescent="0.4">
      <c r="A98" s="83"/>
      <c r="B98" s="21"/>
      <c r="C98" s="22" t="s">
        <v>25</v>
      </c>
      <c r="D98" s="111">
        <f>Inputs!$D$19</f>
        <v>500</v>
      </c>
      <c r="E98" s="22" t="s">
        <v>17</v>
      </c>
      <c r="F98" s="178"/>
      <c r="G98" s="178"/>
      <c r="H98" s="179"/>
      <c r="I98" s="146">
        <f>I96/25</f>
        <v>2</v>
      </c>
      <c r="J98" s="146">
        <f>J97</f>
        <v>1</v>
      </c>
      <c r="K98" s="31">
        <f t="shared" si="13"/>
        <v>1000</v>
      </c>
      <c r="L98" s="146">
        <f>L96/25</f>
        <v>12</v>
      </c>
      <c r="M98" s="146">
        <f>M97</f>
        <v>1</v>
      </c>
      <c r="N98" s="31">
        <f t="shared" si="14"/>
        <v>6000</v>
      </c>
      <c r="O98" s="146">
        <f>O96/25</f>
        <v>10</v>
      </c>
      <c r="P98" s="146">
        <f>P97</f>
        <v>1</v>
      </c>
      <c r="Q98" s="31">
        <f t="shared" si="15"/>
        <v>5000</v>
      </c>
      <c r="R98" s="146">
        <f>R96/25</f>
        <v>10</v>
      </c>
      <c r="S98" s="146">
        <f>S97</f>
        <v>1</v>
      </c>
      <c r="T98" s="104">
        <f t="shared" si="16"/>
        <v>5000</v>
      </c>
      <c r="U98" s="6"/>
    </row>
    <row r="99" spans="1:24" x14ac:dyDescent="0.35">
      <c r="A99" s="83"/>
      <c r="B99" s="93"/>
      <c r="C99" s="93"/>
      <c r="D99" s="94"/>
      <c r="E99" s="93"/>
      <c r="F99" s="135"/>
      <c r="G99" s="135"/>
      <c r="H99" s="56"/>
      <c r="I99" s="119"/>
      <c r="J99" s="119"/>
      <c r="K99" s="25"/>
      <c r="L99" s="119"/>
      <c r="M99" s="119"/>
      <c r="N99" s="25"/>
      <c r="O99" s="119"/>
      <c r="P99" s="119"/>
      <c r="Q99" s="25"/>
      <c r="R99" s="119"/>
      <c r="S99" s="119"/>
      <c r="T99" s="92"/>
    </row>
    <row r="100" spans="1:24" x14ac:dyDescent="0.35">
      <c r="A100" s="83"/>
      <c r="B100" s="93" t="s">
        <v>20</v>
      </c>
      <c r="C100" s="93" t="s">
        <v>105</v>
      </c>
      <c r="D100" s="112">
        <f>Inputs!D14</f>
        <v>30000</v>
      </c>
      <c r="E100" s="93" t="s">
        <v>24</v>
      </c>
      <c r="F100" s="187"/>
      <c r="G100" s="187"/>
      <c r="H100" s="148"/>
      <c r="I100" s="190">
        <v>1</v>
      </c>
      <c r="J100" s="190">
        <v>1</v>
      </c>
      <c r="K100" s="148">
        <f t="shared" ref="K100" si="17">$D100*I100*J100</f>
        <v>30000</v>
      </c>
      <c r="L100" s="190">
        <f>I100</f>
        <v>1</v>
      </c>
      <c r="M100" s="190">
        <f>J100</f>
        <v>1</v>
      </c>
      <c r="N100" s="148">
        <f t="shared" ref="N100" si="18">$D100*L100*M100</f>
        <v>30000</v>
      </c>
      <c r="O100" s="190">
        <f>L100</f>
        <v>1</v>
      </c>
      <c r="P100" s="190">
        <f>M100</f>
        <v>1</v>
      </c>
      <c r="Q100" s="148">
        <f t="shared" ref="Q100" si="19">$D100*O100*P100</f>
        <v>30000</v>
      </c>
      <c r="R100" s="190">
        <f>O100</f>
        <v>1</v>
      </c>
      <c r="S100" s="190">
        <f>P100</f>
        <v>1</v>
      </c>
      <c r="T100" s="152">
        <f t="shared" ref="T100" si="20">$D100*R100*S100</f>
        <v>30000</v>
      </c>
    </row>
    <row r="101" spans="1:24" x14ac:dyDescent="0.35">
      <c r="A101" s="83"/>
      <c r="B101" s="93" t="s">
        <v>75</v>
      </c>
      <c r="C101" s="93" t="s">
        <v>22</v>
      </c>
      <c r="D101" s="112">
        <f>Inputs!D21</f>
        <v>100</v>
      </c>
      <c r="E101" s="93" t="s">
        <v>103</v>
      </c>
      <c r="F101" s="187"/>
      <c r="G101" s="187"/>
      <c r="H101" s="148"/>
      <c r="I101" s="190">
        <f>Inputs!D34</f>
        <v>200</v>
      </c>
      <c r="J101" s="190">
        <v>1</v>
      </c>
      <c r="K101" s="148">
        <f>$D101*I101*J101</f>
        <v>20000</v>
      </c>
      <c r="L101" s="190">
        <f>Inputs!D35</f>
        <v>500</v>
      </c>
      <c r="M101" s="190">
        <f>J101</f>
        <v>1</v>
      </c>
      <c r="N101" s="148">
        <f>$D101*L101*M101</f>
        <v>50000</v>
      </c>
      <c r="O101" s="190">
        <f>Inputs!D36</f>
        <v>750</v>
      </c>
      <c r="P101" s="190">
        <f>M101</f>
        <v>1</v>
      </c>
      <c r="Q101" s="148">
        <f>$D101*O101*P101</f>
        <v>75000</v>
      </c>
      <c r="R101" s="190">
        <f>Inputs!D37</f>
        <v>1000</v>
      </c>
      <c r="S101" s="190">
        <f>P101</f>
        <v>1</v>
      </c>
      <c r="T101" s="152">
        <f>$D101*R101*S101</f>
        <v>100000</v>
      </c>
    </row>
    <row r="102" spans="1:24" s="8" customFormat="1" x14ac:dyDescent="0.35">
      <c r="A102" s="95"/>
      <c r="B102" s="55" t="s">
        <v>65</v>
      </c>
      <c r="C102" s="55"/>
      <c r="D102" s="110">
        <f>Inputs!D47</f>
        <v>500</v>
      </c>
      <c r="E102" s="55" t="s">
        <v>21</v>
      </c>
      <c r="F102" s="181"/>
      <c r="G102" s="181"/>
      <c r="H102" s="148"/>
      <c r="I102" s="163">
        <f>Inputs!D41-Inputs!D40</f>
        <v>10</v>
      </c>
      <c r="J102" s="163">
        <v>1</v>
      </c>
      <c r="K102" s="148">
        <f>$D102*I102*J102</f>
        <v>5000</v>
      </c>
      <c r="L102" s="163">
        <f>Inputs!D42-('Budget by Phase'!I102+'Budget by Phase'!F62)</f>
        <v>60</v>
      </c>
      <c r="M102" s="163">
        <f>J102</f>
        <v>1</v>
      </c>
      <c r="N102" s="148">
        <f>$D102*L102*M102</f>
        <v>30000</v>
      </c>
      <c r="O102" s="163">
        <f>Inputs!D43-('Budget by Phase'!F62+'Budget by Phase'!I102+'Budget by Phase'!L102)</f>
        <v>50</v>
      </c>
      <c r="P102" s="163">
        <f>M102</f>
        <v>1</v>
      </c>
      <c r="Q102" s="148">
        <f>$D102*O102*P102</f>
        <v>25000</v>
      </c>
      <c r="R102" s="163">
        <f>Inputs!D44-('Budget by Phase'!F62+'Budget by Phase'!I102+'Budget by Phase'!L102+'Budget by Phase'!O102)</f>
        <v>50</v>
      </c>
      <c r="S102" s="163">
        <f>P102</f>
        <v>1</v>
      </c>
      <c r="T102" s="152">
        <f>$D102*R102*S102</f>
        <v>25000</v>
      </c>
      <c r="U102" s="9"/>
      <c r="X102" s="9"/>
    </row>
    <row r="103" spans="1:24" x14ac:dyDescent="0.35">
      <c r="A103" s="83"/>
      <c r="B103" s="93" t="s">
        <v>66</v>
      </c>
      <c r="C103" s="93"/>
      <c r="D103" s="110">
        <f>Inputs!D48</f>
        <v>100</v>
      </c>
      <c r="E103" s="93" t="s">
        <v>21</v>
      </c>
      <c r="F103" s="181"/>
      <c r="G103" s="181"/>
      <c r="H103" s="148"/>
      <c r="I103" s="163">
        <f>I102</f>
        <v>10</v>
      </c>
      <c r="J103" s="163">
        <f>J102</f>
        <v>1</v>
      </c>
      <c r="K103" s="148">
        <f>$D103*I103*J103</f>
        <v>1000</v>
      </c>
      <c r="L103" s="163">
        <f>L102</f>
        <v>60</v>
      </c>
      <c r="M103" s="163">
        <f>M102</f>
        <v>1</v>
      </c>
      <c r="N103" s="148">
        <f>$D103*L103*M103</f>
        <v>6000</v>
      </c>
      <c r="O103" s="163">
        <f>O102</f>
        <v>50</v>
      </c>
      <c r="P103" s="163">
        <f>P102</f>
        <v>1</v>
      </c>
      <c r="Q103" s="148">
        <f>$D103*O103*P103</f>
        <v>5000</v>
      </c>
      <c r="R103" s="163">
        <f>R102</f>
        <v>50</v>
      </c>
      <c r="S103" s="163">
        <f>S102</f>
        <v>1</v>
      </c>
      <c r="T103" s="152">
        <f>$D103*R103*S103</f>
        <v>5000</v>
      </c>
      <c r="X103" s="1"/>
    </row>
    <row r="104" spans="1:24" s="8" customFormat="1" x14ac:dyDescent="0.35">
      <c r="A104" s="95"/>
      <c r="B104" s="55" t="s">
        <v>68</v>
      </c>
      <c r="C104" s="55"/>
      <c r="D104" s="110">
        <f>Inputs!D49</f>
        <v>50</v>
      </c>
      <c r="E104" s="55" t="s">
        <v>21</v>
      </c>
      <c r="F104" s="181"/>
      <c r="G104" s="181"/>
      <c r="H104" s="148"/>
      <c r="I104" s="163">
        <f>I96</f>
        <v>50</v>
      </c>
      <c r="J104" s="163">
        <v>12</v>
      </c>
      <c r="K104" s="148">
        <f>$D104*I104*J104</f>
        <v>30000</v>
      </c>
      <c r="L104" s="163">
        <f>L96</f>
        <v>300</v>
      </c>
      <c r="M104" s="163">
        <f>J104</f>
        <v>12</v>
      </c>
      <c r="N104" s="148">
        <f>$D104*L104*M104</f>
        <v>180000</v>
      </c>
      <c r="O104" s="163">
        <f>O96</f>
        <v>250</v>
      </c>
      <c r="P104" s="163">
        <f>M104</f>
        <v>12</v>
      </c>
      <c r="Q104" s="148">
        <f>$D104*O104*P104</f>
        <v>150000</v>
      </c>
      <c r="R104" s="163">
        <f>R96</f>
        <v>250</v>
      </c>
      <c r="S104" s="163">
        <f>P104</f>
        <v>12</v>
      </c>
      <c r="T104" s="152">
        <f>$D104*R104*S104</f>
        <v>150000</v>
      </c>
      <c r="U104" s="9"/>
    </row>
    <row r="105" spans="1:24" x14ac:dyDescent="0.35">
      <c r="A105" s="83"/>
      <c r="B105" s="93" t="s">
        <v>69</v>
      </c>
      <c r="C105" s="93"/>
      <c r="D105" s="110">
        <f>Inputs!D50</f>
        <v>25</v>
      </c>
      <c r="E105" s="93" t="s">
        <v>21</v>
      </c>
      <c r="F105" s="181"/>
      <c r="G105" s="181"/>
      <c r="H105" s="148"/>
      <c r="I105" s="163">
        <f>I104</f>
        <v>50</v>
      </c>
      <c r="J105" s="163">
        <v>1</v>
      </c>
      <c r="K105" s="148">
        <f>$D105*I105*J105</f>
        <v>1250</v>
      </c>
      <c r="L105" s="163">
        <f>L104</f>
        <v>300</v>
      </c>
      <c r="M105" s="163">
        <f>J105</f>
        <v>1</v>
      </c>
      <c r="N105" s="148">
        <f>$D105*L105*M105</f>
        <v>7500</v>
      </c>
      <c r="O105" s="163">
        <f>O104</f>
        <v>250</v>
      </c>
      <c r="P105" s="163">
        <f>M105</f>
        <v>1</v>
      </c>
      <c r="Q105" s="148">
        <f>$D105*O105*P105</f>
        <v>6250</v>
      </c>
      <c r="R105" s="163">
        <f>R104</f>
        <v>250</v>
      </c>
      <c r="S105" s="163">
        <f>P105</f>
        <v>1</v>
      </c>
      <c r="T105" s="152">
        <f>$D105*R105*S105</f>
        <v>6250</v>
      </c>
    </row>
    <row r="106" spans="1:24" x14ac:dyDescent="0.35">
      <c r="A106" s="83"/>
      <c r="B106" s="93"/>
      <c r="C106" s="93"/>
      <c r="D106" s="94"/>
      <c r="E106" s="93"/>
      <c r="F106" s="135"/>
      <c r="G106" s="135"/>
      <c r="H106" s="56"/>
      <c r="I106" s="119"/>
      <c r="J106" s="119"/>
      <c r="K106" s="25"/>
      <c r="L106" s="119"/>
      <c r="M106" s="119"/>
      <c r="N106" s="25"/>
      <c r="O106" s="119"/>
      <c r="P106" s="119"/>
      <c r="Q106" s="25"/>
      <c r="R106" s="119"/>
      <c r="S106" s="119"/>
      <c r="T106" s="92"/>
    </row>
    <row r="107" spans="1:24" x14ac:dyDescent="0.35">
      <c r="A107" s="83"/>
      <c r="B107" s="101" t="s">
        <v>73</v>
      </c>
      <c r="C107" s="48"/>
      <c r="D107" s="113">
        <f>Inputs!$D22</f>
        <v>750</v>
      </c>
      <c r="E107" s="48" t="s">
        <v>106</v>
      </c>
      <c r="F107" s="177"/>
      <c r="G107" s="177"/>
      <c r="H107" s="148"/>
      <c r="I107" s="145">
        <f>Inputs!D41</f>
        <v>40</v>
      </c>
      <c r="J107" s="145">
        <v>12</v>
      </c>
      <c r="K107" s="148">
        <f>$D107*I107*J107</f>
        <v>360000</v>
      </c>
      <c r="L107" s="145">
        <f>Inputs!D42</f>
        <v>100</v>
      </c>
      <c r="M107" s="145">
        <f>J107</f>
        <v>12</v>
      </c>
      <c r="N107" s="148">
        <f>$D107*L107*M107</f>
        <v>900000</v>
      </c>
      <c r="O107" s="145">
        <f>Inputs!D43</f>
        <v>150</v>
      </c>
      <c r="P107" s="145">
        <f>M107</f>
        <v>12</v>
      </c>
      <c r="Q107" s="148">
        <f>$D107*O107*P107</f>
        <v>1350000</v>
      </c>
      <c r="R107" s="145">
        <f>Inputs!D44</f>
        <v>200</v>
      </c>
      <c r="S107" s="145">
        <f>P107</f>
        <v>12</v>
      </c>
      <c r="T107" s="152">
        <f>$D107*R107*S107</f>
        <v>1800000</v>
      </c>
      <c r="U107" s="4"/>
    </row>
    <row r="108" spans="1:24" x14ac:dyDescent="0.35">
      <c r="A108" s="83"/>
      <c r="B108" s="93" t="s">
        <v>74</v>
      </c>
      <c r="C108" s="93"/>
      <c r="D108" s="113">
        <f>Inputs!$D23</f>
        <v>20</v>
      </c>
      <c r="E108" s="48" t="s">
        <v>106</v>
      </c>
      <c r="F108" s="182"/>
      <c r="G108" s="182"/>
      <c r="H108" s="148"/>
      <c r="I108" s="164">
        <f>I107</f>
        <v>40</v>
      </c>
      <c r="J108" s="164">
        <f>J107</f>
        <v>12</v>
      </c>
      <c r="K108" s="148">
        <f>$D108*I108*J108</f>
        <v>9600</v>
      </c>
      <c r="L108" s="164">
        <f>L107</f>
        <v>100</v>
      </c>
      <c r="M108" s="164">
        <f>M107</f>
        <v>12</v>
      </c>
      <c r="N108" s="148">
        <f>$D108*L108*M108</f>
        <v>24000</v>
      </c>
      <c r="O108" s="164">
        <f>O107</f>
        <v>150</v>
      </c>
      <c r="P108" s="164">
        <f>P107</f>
        <v>12</v>
      </c>
      <c r="Q108" s="148">
        <f>$D108*O108*P108</f>
        <v>36000</v>
      </c>
      <c r="R108" s="164">
        <f>R107</f>
        <v>200</v>
      </c>
      <c r="S108" s="164">
        <f>S107</f>
        <v>12</v>
      </c>
      <c r="T108" s="152">
        <f>$D108*R108*S108</f>
        <v>48000</v>
      </c>
    </row>
    <row r="109" spans="1:24" x14ac:dyDescent="0.35">
      <c r="A109" s="83"/>
      <c r="B109" s="93"/>
      <c r="C109" s="93"/>
      <c r="D109" s="97"/>
      <c r="E109" s="55"/>
      <c r="F109" s="135"/>
      <c r="G109" s="135"/>
      <c r="H109" s="25"/>
      <c r="I109" s="119"/>
      <c r="J109" s="119"/>
      <c r="K109" s="25"/>
      <c r="L109" s="119"/>
      <c r="M109" s="119"/>
      <c r="N109" s="25"/>
      <c r="O109" s="119"/>
      <c r="P109" s="119"/>
      <c r="Q109" s="25"/>
      <c r="R109" s="119"/>
      <c r="S109" s="119"/>
      <c r="T109" s="92"/>
    </row>
    <row r="110" spans="1:24" s="10" customFormat="1" ht="29.5" thickBot="1" x14ac:dyDescent="0.4">
      <c r="A110" s="88">
        <v>6</v>
      </c>
      <c r="B110" s="99" t="s">
        <v>120</v>
      </c>
      <c r="C110" s="99" t="s">
        <v>14</v>
      </c>
      <c r="D110" s="140" t="s">
        <v>43</v>
      </c>
      <c r="E110" s="142" t="s">
        <v>9</v>
      </c>
      <c r="F110" s="141" t="s">
        <v>39</v>
      </c>
      <c r="G110" s="141"/>
      <c r="H110" s="90">
        <f>SUM(H112:H118,H120:H123,H125:H127)</f>
        <v>0</v>
      </c>
      <c r="I110" s="117" t="s">
        <v>39</v>
      </c>
      <c r="J110" s="117" t="s">
        <v>99</v>
      </c>
      <c r="K110" s="90">
        <f>SUM(K112:K118,K120:K123,K125:K127)</f>
        <v>87320</v>
      </c>
      <c r="L110" s="117" t="s">
        <v>39</v>
      </c>
      <c r="M110" s="117" t="s">
        <v>99</v>
      </c>
      <c r="N110" s="90">
        <f>SUM(N112:N118,N120:N123,N125:N127)</f>
        <v>87320</v>
      </c>
      <c r="O110" s="117" t="s">
        <v>39</v>
      </c>
      <c r="P110" s="117" t="s">
        <v>99</v>
      </c>
      <c r="Q110" s="90">
        <f>SUM(Q112:Q118,Q120:Q123,Q125:Q127)</f>
        <v>87320</v>
      </c>
      <c r="R110" s="117" t="s">
        <v>39</v>
      </c>
      <c r="S110" s="117" t="s">
        <v>99</v>
      </c>
      <c r="T110" s="91">
        <f>SUM(T112:T118,T120:T123,T125:T127)</f>
        <v>87320</v>
      </c>
    </row>
    <row r="111" spans="1:24" x14ac:dyDescent="0.35">
      <c r="A111" s="83"/>
      <c r="B111" s="15" t="s">
        <v>31</v>
      </c>
      <c r="C111" s="16"/>
      <c r="D111" s="17"/>
      <c r="E111" s="16"/>
      <c r="F111" s="185"/>
      <c r="G111" s="185"/>
      <c r="H111" s="186"/>
      <c r="I111" s="125"/>
      <c r="J111" s="125"/>
      <c r="K111" s="29"/>
      <c r="L111" s="125"/>
      <c r="M111" s="125"/>
      <c r="N111" s="29"/>
      <c r="O111" s="125"/>
      <c r="P111" s="125"/>
      <c r="Q111" s="29"/>
      <c r="R111" s="125"/>
      <c r="S111" s="125"/>
      <c r="T111" s="102"/>
    </row>
    <row r="112" spans="1:24" x14ac:dyDescent="0.35">
      <c r="A112" s="83"/>
      <c r="B112" s="18"/>
      <c r="C112" s="19" t="s">
        <v>97</v>
      </c>
      <c r="D112" s="57">
        <f>$D$19</f>
        <v>700</v>
      </c>
      <c r="E112" s="19" t="s">
        <v>17</v>
      </c>
      <c r="F112" s="177"/>
      <c r="G112" s="177"/>
      <c r="H112" s="56"/>
      <c r="I112" s="145">
        <v>20</v>
      </c>
      <c r="J112" s="145">
        <v>1</v>
      </c>
      <c r="K112" s="30">
        <f>$D112*I112*J112</f>
        <v>14000</v>
      </c>
      <c r="L112" s="145">
        <f>I112</f>
        <v>20</v>
      </c>
      <c r="M112" s="145">
        <f>J112</f>
        <v>1</v>
      </c>
      <c r="N112" s="30">
        <f>$D112*L112*M112</f>
        <v>14000</v>
      </c>
      <c r="O112" s="145">
        <f>L112</f>
        <v>20</v>
      </c>
      <c r="P112" s="145">
        <f>M112</f>
        <v>1</v>
      </c>
      <c r="Q112" s="30">
        <f>$D112*O112*P112</f>
        <v>14000</v>
      </c>
      <c r="R112" s="145">
        <f>O112</f>
        <v>20</v>
      </c>
      <c r="S112" s="145">
        <f>P112</f>
        <v>1</v>
      </c>
      <c r="T112" s="103">
        <f>$D112*R112*S112</f>
        <v>14000</v>
      </c>
    </row>
    <row r="113" spans="1:21" x14ac:dyDescent="0.35">
      <c r="A113" s="83"/>
      <c r="B113" s="18"/>
      <c r="C113" s="19" t="s">
        <v>40</v>
      </c>
      <c r="D113" s="112">
        <f>Inputs!$D$15</f>
        <v>75</v>
      </c>
      <c r="E113" s="19" t="s">
        <v>17</v>
      </c>
      <c r="F113" s="177"/>
      <c r="G113" s="177"/>
      <c r="H113" s="56"/>
      <c r="I113" s="145">
        <f>I112</f>
        <v>20</v>
      </c>
      <c r="J113" s="145">
        <v>1</v>
      </c>
      <c r="K113" s="30">
        <f>$D113*I113*J113</f>
        <v>1500</v>
      </c>
      <c r="L113" s="145">
        <f t="shared" ref="L113:L116" si="21">I113</f>
        <v>20</v>
      </c>
      <c r="M113" s="145">
        <f t="shared" ref="M113:M116" si="22">J113</f>
        <v>1</v>
      </c>
      <c r="N113" s="30">
        <f>$D113*L113*M113</f>
        <v>1500</v>
      </c>
      <c r="O113" s="145">
        <f t="shared" ref="O113:O116" si="23">L113</f>
        <v>20</v>
      </c>
      <c r="P113" s="145">
        <f t="shared" ref="P113:P116" si="24">M113</f>
        <v>1</v>
      </c>
      <c r="Q113" s="30">
        <f>$D113*O113*P113</f>
        <v>1500</v>
      </c>
      <c r="R113" s="145">
        <f t="shared" ref="R113:R116" si="25">O113</f>
        <v>20</v>
      </c>
      <c r="S113" s="145">
        <f t="shared" ref="S113:S116" si="26">P113</f>
        <v>1</v>
      </c>
      <c r="T113" s="103">
        <f>$D113*R113*S113</f>
        <v>1500</v>
      </c>
    </row>
    <row r="114" spans="1:21" x14ac:dyDescent="0.35">
      <c r="A114" s="83"/>
      <c r="B114" s="18"/>
      <c r="C114" s="19" t="s">
        <v>26</v>
      </c>
      <c r="D114" s="110">
        <f>Inputs!$D$17</f>
        <v>50</v>
      </c>
      <c r="E114" s="19" t="s">
        <v>98</v>
      </c>
      <c r="F114" s="177"/>
      <c r="G114" s="177"/>
      <c r="H114" s="56"/>
      <c r="I114" s="145">
        <v>25</v>
      </c>
      <c r="J114" s="145">
        <v>1</v>
      </c>
      <c r="K114" s="30">
        <f>$D114*I114*J114</f>
        <v>1250</v>
      </c>
      <c r="L114" s="145">
        <f t="shared" si="21"/>
        <v>25</v>
      </c>
      <c r="M114" s="145">
        <f t="shared" si="22"/>
        <v>1</v>
      </c>
      <c r="N114" s="30">
        <f>$D114*L114*M114</f>
        <v>1250</v>
      </c>
      <c r="O114" s="145">
        <f t="shared" si="23"/>
        <v>25</v>
      </c>
      <c r="P114" s="145">
        <f t="shared" si="24"/>
        <v>1</v>
      </c>
      <c r="Q114" s="30">
        <f>$D114*O114*P114</f>
        <v>1250</v>
      </c>
      <c r="R114" s="145">
        <f t="shared" si="25"/>
        <v>25</v>
      </c>
      <c r="S114" s="145">
        <f t="shared" si="26"/>
        <v>1</v>
      </c>
      <c r="T114" s="103">
        <f>$D114*R114*S114</f>
        <v>1250</v>
      </c>
    </row>
    <row r="115" spans="1:21" x14ac:dyDescent="0.35">
      <c r="A115" s="83"/>
      <c r="B115" s="18"/>
      <c r="C115" s="19" t="s">
        <v>23</v>
      </c>
      <c r="D115" s="110">
        <v>30</v>
      </c>
      <c r="E115" s="19" t="s">
        <v>101</v>
      </c>
      <c r="F115" s="177"/>
      <c r="G115" s="177"/>
      <c r="H115" s="56"/>
      <c r="I115" s="145">
        <f>I114</f>
        <v>25</v>
      </c>
      <c r="J115" s="145">
        <v>1</v>
      </c>
      <c r="K115" s="30">
        <f>$D115*I115*J115</f>
        <v>750</v>
      </c>
      <c r="L115" s="145">
        <f t="shared" si="21"/>
        <v>25</v>
      </c>
      <c r="M115" s="145">
        <f t="shared" si="22"/>
        <v>1</v>
      </c>
      <c r="N115" s="30">
        <f>$D115*L115*M115</f>
        <v>750</v>
      </c>
      <c r="O115" s="145">
        <f t="shared" si="23"/>
        <v>25</v>
      </c>
      <c r="P115" s="145">
        <f t="shared" si="24"/>
        <v>1</v>
      </c>
      <c r="Q115" s="30">
        <f>$D115*O115*P115</f>
        <v>750</v>
      </c>
      <c r="R115" s="145">
        <f t="shared" si="25"/>
        <v>25</v>
      </c>
      <c r="S115" s="145">
        <f t="shared" si="26"/>
        <v>1</v>
      </c>
      <c r="T115" s="103">
        <f>$D115*R115*S115</f>
        <v>750</v>
      </c>
    </row>
    <row r="116" spans="1:21" x14ac:dyDescent="0.35">
      <c r="A116" s="83"/>
      <c r="B116" s="18"/>
      <c r="C116" s="19" t="s">
        <v>25</v>
      </c>
      <c r="D116" s="110">
        <f>Inputs!$D$19</f>
        <v>500</v>
      </c>
      <c r="E116" s="19" t="s">
        <v>17</v>
      </c>
      <c r="F116" s="177"/>
      <c r="G116" s="177"/>
      <c r="H116" s="56"/>
      <c r="I116" s="145">
        <v>1</v>
      </c>
      <c r="J116" s="145">
        <v>1</v>
      </c>
      <c r="K116" s="30">
        <f>$D116*I116*J116</f>
        <v>500</v>
      </c>
      <c r="L116" s="145">
        <f t="shared" si="21"/>
        <v>1</v>
      </c>
      <c r="M116" s="145">
        <f t="shared" si="22"/>
        <v>1</v>
      </c>
      <c r="N116" s="30">
        <f>$D116*L116*M116</f>
        <v>500</v>
      </c>
      <c r="O116" s="145">
        <f t="shared" si="23"/>
        <v>1</v>
      </c>
      <c r="P116" s="145">
        <f t="shared" si="24"/>
        <v>1</v>
      </c>
      <c r="Q116" s="30">
        <f>$D116*O116*P116</f>
        <v>500</v>
      </c>
      <c r="R116" s="145">
        <f t="shared" si="25"/>
        <v>1</v>
      </c>
      <c r="S116" s="145">
        <f t="shared" si="26"/>
        <v>1</v>
      </c>
      <c r="T116" s="103">
        <f>$D116*R116*S116</f>
        <v>500</v>
      </c>
    </row>
    <row r="117" spans="1:21" x14ac:dyDescent="0.35">
      <c r="A117" s="83"/>
      <c r="B117" s="18"/>
      <c r="C117" s="19"/>
      <c r="D117" s="20"/>
      <c r="E117" s="19"/>
      <c r="F117" s="135"/>
      <c r="G117" s="135"/>
      <c r="H117" s="56"/>
      <c r="I117" s="118"/>
      <c r="J117" s="118"/>
      <c r="K117" s="30"/>
      <c r="L117" s="118"/>
      <c r="M117" s="118"/>
      <c r="N117" s="30"/>
      <c r="O117" s="118"/>
      <c r="P117" s="118"/>
      <c r="Q117" s="30"/>
      <c r="R117" s="118"/>
      <c r="S117" s="118"/>
      <c r="T117" s="103"/>
    </row>
    <row r="118" spans="1:21" ht="15" thickBot="1" x14ac:dyDescent="0.4">
      <c r="A118" s="83"/>
      <c r="B118" s="139" t="s">
        <v>18</v>
      </c>
      <c r="C118" s="22"/>
      <c r="D118" s="111">
        <f>Inputs!$D$16</f>
        <v>1200</v>
      </c>
      <c r="E118" s="22" t="s">
        <v>102</v>
      </c>
      <c r="F118" s="178"/>
      <c r="G118" s="178"/>
      <c r="H118" s="179"/>
      <c r="I118" s="153">
        <v>1</v>
      </c>
      <c r="J118" s="153">
        <v>1</v>
      </c>
      <c r="K118" s="31">
        <f>$D118*I118*J118</f>
        <v>1200</v>
      </c>
      <c r="L118" s="153">
        <f>I118</f>
        <v>1</v>
      </c>
      <c r="M118" s="153">
        <f>J118</f>
        <v>1</v>
      </c>
      <c r="N118" s="31">
        <f>$D118*L118*M118</f>
        <v>1200</v>
      </c>
      <c r="O118" s="153">
        <f>L118</f>
        <v>1</v>
      </c>
      <c r="P118" s="153">
        <f>M118</f>
        <v>1</v>
      </c>
      <c r="Q118" s="31">
        <f>$D118*O118*P118</f>
        <v>1200</v>
      </c>
      <c r="R118" s="153">
        <f>O118</f>
        <v>1</v>
      </c>
      <c r="S118" s="153">
        <f>P118</f>
        <v>1</v>
      </c>
      <c r="T118" s="104">
        <f>$D118*R118*S118</f>
        <v>1200</v>
      </c>
    </row>
    <row r="119" spans="1:21" x14ac:dyDescent="0.35">
      <c r="A119" s="83"/>
      <c r="B119" s="93"/>
      <c r="C119" s="93"/>
      <c r="D119" s="94"/>
      <c r="E119" s="93"/>
      <c r="F119" s="133"/>
      <c r="G119" s="133"/>
      <c r="H119" s="25"/>
      <c r="I119" s="119"/>
      <c r="J119" s="119"/>
      <c r="K119" s="25"/>
      <c r="L119" s="119"/>
      <c r="M119" s="119"/>
      <c r="N119" s="25"/>
      <c r="O119" s="119"/>
      <c r="P119" s="119"/>
      <c r="Q119" s="25"/>
      <c r="R119" s="119"/>
      <c r="S119" s="119"/>
      <c r="T119" s="92"/>
    </row>
    <row r="120" spans="1:21" x14ac:dyDescent="0.35">
      <c r="A120" s="83"/>
      <c r="B120" s="100" t="s">
        <v>90</v>
      </c>
      <c r="C120" s="93" t="s">
        <v>22</v>
      </c>
      <c r="D120" s="110">
        <f>Inputs!$D$19</f>
        <v>500</v>
      </c>
      <c r="E120" s="93" t="s">
        <v>17</v>
      </c>
      <c r="F120" s="188"/>
      <c r="G120" s="188"/>
      <c r="H120" s="148"/>
      <c r="I120" s="190">
        <v>4</v>
      </c>
      <c r="J120" s="190">
        <v>4</v>
      </c>
      <c r="K120" s="148">
        <f>$D120*I120*J120</f>
        <v>8000</v>
      </c>
      <c r="L120" s="190">
        <f>I120</f>
        <v>4</v>
      </c>
      <c r="M120" s="190">
        <f>J120</f>
        <v>4</v>
      </c>
      <c r="N120" s="148">
        <f>$D120*L120*M120</f>
        <v>8000</v>
      </c>
      <c r="O120" s="190">
        <f>L120</f>
        <v>4</v>
      </c>
      <c r="P120" s="190">
        <f>M120</f>
        <v>4</v>
      </c>
      <c r="Q120" s="148">
        <f>$D120*O120*P120</f>
        <v>8000</v>
      </c>
      <c r="R120" s="190">
        <f>O120</f>
        <v>4</v>
      </c>
      <c r="S120" s="190">
        <f>P120</f>
        <v>4</v>
      </c>
      <c r="T120" s="150">
        <f>$D120*R120*S120</f>
        <v>8000</v>
      </c>
    </row>
    <row r="121" spans="1:21" x14ac:dyDescent="0.35">
      <c r="A121" s="83"/>
      <c r="B121" s="93" t="s">
        <v>91</v>
      </c>
      <c r="C121" s="93" t="s">
        <v>22</v>
      </c>
      <c r="D121" s="110">
        <f>Inputs!D20</f>
        <v>10</v>
      </c>
      <c r="E121" s="93" t="s">
        <v>98</v>
      </c>
      <c r="F121" s="187"/>
      <c r="G121" s="187"/>
      <c r="H121" s="148"/>
      <c r="I121" s="190">
        <v>25</v>
      </c>
      <c r="J121" s="190">
        <v>4</v>
      </c>
      <c r="K121" s="148">
        <f>$D121*I121*J121</f>
        <v>1000</v>
      </c>
      <c r="L121" s="190">
        <f t="shared" ref="L121:L123" si="27">I121</f>
        <v>25</v>
      </c>
      <c r="M121" s="190">
        <f t="shared" ref="M121:M123" si="28">J121</f>
        <v>4</v>
      </c>
      <c r="N121" s="148">
        <f>$D121*L121*M121</f>
        <v>1000</v>
      </c>
      <c r="O121" s="190">
        <f t="shared" ref="O121:O123" si="29">L121</f>
        <v>25</v>
      </c>
      <c r="P121" s="190">
        <f t="shared" ref="P121:P123" si="30">M121</f>
        <v>4</v>
      </c>
      <c r="Q121" s="148">
        <f>$D121*O121*P121</f>
        <v>1000</v>
      </c>
      <c r="R121" s="190">
        <f t="shared" ref="R121:R123" si="31">O121</f>
        <v>25</v>
      </c>
      <c r="S121" s="190">
        <f t="shared" ref="S121:S123" si="32">P121</f>
        <v>4</v>
      </c>
      <c r="T121" s="150">
        <f>$D121*R121*S121</f>
        <v>1000</v>
      </c>
    </row>
    <row r="122" spans="1:21" s="8" customFormat="1" x14ac:dyDescent="0.35">
      <c r="A122" s="95"/>
      <c r="B122" s="55" t="s">
        <v>96</v>
      </c>
      <c r="C122" s="55" t="s">
        <v>113</v>
      </c>
      <c r="D122" s="110">
        <f>Inputs!$D$17</f>
        <v>50</v>
      </c>
      <c r="E122" s="55" t="s">
        <v>98</v>
      </c>
      <c r="F122" s="136"/>
      <c r="G122" s="136"/>
      <c r="H122" s="148"/>
      <c r="I122" s="165">
        <v>4</v>
      </c>
      <c r="J122" s="165">
        <v>4</v>
      </c>
      <c r="K122" s="148">
        <f>$D122*I122*J122</f>
        <v>800</v>
      </c>
      <c r="L122" s="190">
        <f t="shared" si="27"/>
        <v>4</v>
      </c>
      <c r="M122" s="190">
        <f t="shared" si="28"/>
        <v>4</v>
      </c>
      <c r="N122" s="148">
        <f>$D122*L122*M122</f>
        <v>800</v>
      </c>
      <c r="O122" s="190">
        <f t="shared" si="29"/>
        <v>4</v>
      </c>
      <c r="P122" s="190">
        <f t="shared" si="30"/>
        <v>4</v>
      </c>
      <c r="Q122" s="148">
        <f>$D122*O122*P122</f>
        <v>800</v>
      </c>
      <c r="R122" s="190">
        <f t="shared" si="31"/>
        <v>4</v>
      </c>
      <c r="S122" s="190">
        <f t="shared" si="32"/>
        <v>4</v>
      </c>
      <c r="T122" s="150">
        <f>$D122*R122*S122</f>
        <v>800</v>
      </c>
      <c r="U122" s="54"/>
    </row>
    <row r="123" spans="1:21" s="8" customFormat="1" x14ac:dyDescent="0.35">
      <c r="A123" s="95"/>
      <c r="B123" s="55"/>
      <c r="C123" s="55" t="s">
        <v>23</v>
      </c>
      <c r="D123" s="110">
        <f>Inputs!$D$18</f>
        <v>20</v>
      </c>
      <c r="E123" s="55" t="s">
        <v>98</v>
      </c>
      <c r="F123" s="136"/>
      <c r="G123" s="136"/>
      <c r="H123" s="148"/>
      <c r="I123" s="165">
        <f>I122</f>
        <v>4</v>
      </c>
      <c r="J123" s="165">
        <f>J122</f>
        <v>4</v>
      </c>
      <c r="K123" s="148">
        <f>$D123*I123*J123</f>
        <v>320</v>
      </c>
      <c r="L123" s="190">
        <f t="shared" si="27"/>
        <v>4</v>
      </c>
      <c r="M123" s="190">
        <f t="shared" si="28"/>
        <v>4</v>
      </c>
      <c r="N123" s="148">
        <f>$D123*L123*M123</f>
        <v>320</v>
      </c>
      <c r="O123" s="190">
        <f t="shared" si="29"/>
        <v>4</v>
      </c>
      <c r="P123" s="190">
        <f t="shared" si="30"/>
        <v>4</v>
      </c>
      <c r="Q123" s="148">
        <f>$D123*O123*P123</f>
        <v>320</v>
      </c>
      <c r="R123" s="190">
        <f t="shared" si="31"/>
        <v>4</v>
      </c>
      <c r="S123" s="190">
        <f t="shared" si="32"/>
        <v>4</v>
      </c>
      <c r="T123" s="150">
        <f>$D123*R123*S123</f>
        <v>320</v>
      </c>
      <c r="U123" s="54"/>
    </row>
    <row r="124" spans="1:21" x14ac:dyDescent="0.35">
      <c r="A124" s="83"/>
      <c r="B124" s="93"/>
      <c r="C124" s="93"/>
      <c r="D124" s="94"/>
      <c r="E124" s="93"/>
      <c r="F124" s="135"/>
      <c r="G124" s="135"/>
      <c r="H124" s="56"/>
      <c r="I124" s="119"/>
      <c r="J124" s="119"/>
      <c r="K124" s="25"/>
      <c r="L124" s="119"/>
      <c r="M124" s="119"/>
      <c r="N124" s="25"/>
      <c r="O124" s="119"/>
      <c r="P124" s="119"/>
      <c r="Q124" s="25"/>
      <c r="R124" s="119"/>
      <c r="S124" s="119"/>
      <c r="T124" s="92"/>
    </row>
    <row r="125" spans="1:21" s="8" customFormat="1" x14ac:dyDescent="0.35">
      <c r="A125" s="95"/>
      <c r="B125" s="55" t="s">
        <v>34</v>
      </c>
      <c r="C125" s="55" t="s">
        <v>72</v>
      </c>
      <c r="D125" s="57">
        <f>$D$19</f>
        <v>700</v>
      </c>
      <c r="E125" s="55" t="s">
        <v>17</v>
      </c>
      <c r="F125" s="182"/>
      <c r="G125" s="182"/>
      <c r="H125" s="148"/>
      <c r="I125" s="164">
        <v>10</v>
      </c>
      <c r="J125" s="164">
        <v>4</v>
      </c>
      <c r="K125" s="148">
        <f t="shared" ref="K125:K127" si="33">$D125*I125*J125</f>
        <v>28000</v>
      </c>
      <c r="L125" s="164">
        <f>I125</f>
        <v>10</v>
      </c>
      <c r="M125" s="164">
        <f>J125</f>
        <v>4</v>
      </c>
      <c r="N125" s="148">
        <f t="shared" ref="N125:N127" si="34">$D125*L125*M125</f>
        <v>28000</v>
      </c>
      <c r="O125" s="164">
        <f>L125</f>
        <v>10</v>
      </c>
      <c r="P125" s="164">
        <f>M125</f>
        <v>4</v>
      </c>
      <c r="Q125" s="148">
        <f t="shared" ref="Q125:Q127" si="35">$D125*O125*P125</f>
        <v>28000</v>
      </c>
      <c r="R125" s="164">
        <f>O125</f>
        <v>10</v>
      </c>
      <c r="S125" s="164">
        <f>P125</f>
        <v>4</v>
      </c>
      <c r="T125" s="152">
        <f t="shared" ref="T125:T127" si="36">$D125*R125*S125</f>
        <v>28000</v>
      </c>
      <c r="U125" s="9"/>
    </row>
    <row r="126" spans="1:21" s="8" customFormat="1" x14ac:dyDescent="0.35">
      <c r="A126" s="95"/>
      <c r="B126" s="55" t="s">
        <v>32</v>
      </c>
      <c r="C126" s="55" t="s">
        <v>76</v>
      </c>
      <c r="D126" s="57">
        <f>$D$19</f>
        <v>700</v>
      </c>
      <c r="E126" s="55" t="s">
        <v>17</v>
      </c>
      <c r="F126" s="182"/>
      <c r="G126" s="182"/>
      <c r="H126" s="148"/>
      <c r="I126" s="165">
        <v>10</v>
      </c>
      <c r="J126" s="165">
        <f>J125</f>
        <v>4</v>
      </c>
      <c r="K126" s="148">
        <f t="shared" si="33"/>
        <v>28000</v>
      </c>
      <c r="L126" s="165">
        <f>I126</f>
        <v>10</v>
      </c>
      <c r="M126" s="165">
        <f>J126</f>
        <v>4</v>
      </c>
      <c r="N126" s="148">
        <f t="shared" si="34"/>
        <v>28000</v>
      </c>
      <c r="O126" s="165">
        <f>L126</f>
        <v>10</v>
      </c>
      <c r="P126" s="165">
        <f>M126</f>
        <v>4</v>
      </c>
      <c r="Q126" s="148">
        <f t="shared" si="35"/>
        <v>28000</v>
      </c>
      <c r="R126" s="165">
        <f>O126</f>
        <v>10</v>
      </c>
      <c r="S126" s="165">
        <f>P126</f>
        <v>4</v>
      </c>
      <c r="T126" s="152">
        <f t="shared" si="36"/>
        <v>28000</v>
      </c>
      <c r="U126" s="9"/>
    </row>
    <row r="127" spans="1:21" s="8" customFormat="1" x14ac:dyDescent="0.35">
      <c r="A127" s="95"/>
      <c r="B127" s="55" t="s">
        <v>81</v>
      </c>
      <c r="C127" s="55" t="s">
        <v>76</v>
      </c>
      <c r="D127" s="110">
        <f>Inputs!$D$17</f>
        <v>50</v>
      </c>
      <c r="E127" s="55" t="s">
        <v>17</v>
      </c>
      <c r="F127" s="182"/>
      <c r="G127" s="182"/>
      <c r="H127" s="148"/>
      <c r="I127" s="164">
        <f>I126</f>
        <v>10</v>
      </c>
      <c r="J127" s="164">
        <f>J126</f>
        <v>4</v>
      </c>
      <c r="K127" s="148">
        <f t="shared" si="33"/>
        <v>2000</v>
      </c>
      <c r="L127" s="164">
        <f>L126</f>
        <v>10</v>
      </c>
      <c r="M127" s="164">
        <f>M126</f>
        <v>4</v>
      </c>
      <c r="N127" s="148">
        <f t="shared" si="34"/>
        <v>2000</v>
      </c>
      <c r="O127" s="164">
        <f>O126</f>
        <v>10</v>
      </c>
      <c r="P127" s="164">
        <f>P126</f>
        <v>4</v>
      </c>
      <c r="Q127" s="148">
        <f t="shared" si="35"/>
        <v>2000</v>
      </c>
      <c r="R127" s="164">
        <f>R126</f>
        <v>10</v>
      </c>
      <c r="S127" s="164">
        <f>S126</f>
        <v>4</v>
      </c>
      <c r="T127" s="152">
        <f t="shared" si="36"/>
        <v>2000</v>
      </c>
      <c r="U127" s="9"/>
    </row>
    <row r="128" spans="1:21" x14ac:dyDescent="0.35">
      <c r="A128" s="83"/>
      <c r="B128" s="93"/>
      <c r="C128" s="93"/>
      <c r="D128" s="94"/>
      <c r="E128" s="93"/>
      <c r="F128" s="133"/>
      <c r="G128" s="133"/>
      <c r="H128" s="25"/>
      <c r="I128" s="119"/>
      <c r="J128" s="119"/>
      <c r="K128" s="25"/>
      <c r="L128" s="119"/>
      <c r="M128" s="119"/>
      <c r="N128" s="25"/>
      <c r="O128" s="119"/>
      <c r="P128" s="119"/>
      <c r="Q128" s="25"/>
      <c r="R128" s="119"/>
      <c r="S128" s="119"/>
      <c r="T128" s="92"/>
    </row>
    <row r="129" spans="1:20" x14ac:dyDescent="0.35">
      <c r="A129" s="83"/>
      <c r="D129"/>
      <c r="F129"/>
      <c r="G129"/>
      <c r="H129"/>
      <c r="I129"/>
      <c r="J129"/>
      <c r="K129"/>
      <c r="L129"/>
      <c r="M129"/>
      <c r="N129"/>
      <c r="O129"/>
      <c r="P129"/>
      <c r="Q129"/>
      <c r="R129"/>
      <c r="S129"/>
      <c r="T129" s="98"/>
    </row>
    <row r="130" spans="1:20" ht="29" x14ac:dyDescent="0.35">
      <c r="A130" s="88">
        <v>10</v>
      </c>
      <c r="B130" s="99" t="s">
        <v>41</v>
      </c>
      <c r="C130" s="99" t="s">
        <v>14</v>
      </c>
      <c r="D130" s="140" t="s">
        <v>43</v>
      </c>
      <c r="E130" s="142" t="s">
        <v>9</v>
      </c>
      <c r="F130" s="141" t="s">
        <v>39</v>
      </c>
      <c r="G130" s="141"/>
      <c r="H130" s="90">
        <f>SUM(H131:H134)</f>
        <v>0</v>
      </c>
      <c r="I130" s="117" t="s">
        <v>39</v>
      </c>
      <c r="J130" s="117" t="s">
        <v>99</v>
      </c>
      <c r="K130" s="90">
        <f>SUM(K131:K134)</f>
        <v>0</v>
      </c>
      <c r="L130" s="117" t="s">
        <v>39</v>
      </c>
      <c r="M130" s="117" t="s">
        <v>99</v>
      </c>
      <c r="N130" s="90">
        <f>SUM(N131:N134)</f>
        <v>0</v>
      </c>
      <c r="O130" s="117" t="s">
        <v>39</v>
      </c>
      <c r="P130" s="117" t="s">
        <v>99</v>
      </c>
      <c r="Q130" s="90">
        <f>SUM(Q131:Q134)</f>
        <v>0</v>
      </c>
      <c r="R130" s="117" t="s">
        <v>39</v>
      </c>
      <c r="S130" s="117" t="s">
        <v>99</v>
      </c>
      <c r="T130" s="91">
        <f>SUM(T131:T134)</f>
        <v>0</v>
      </c>
    </row>
    <row r="131" spans="1:20" x14ac:dyDescent="0.35">
      <c r="A131" s="83"/>
      <c r="B131" s="7" t="s">
        <v>42</v>
      </c>
      <c r="D131" s="154"/>
      <c r="F131" s="155"/>
      <c r="G131" s="155"/>
      <c r="H131" s="148">
        <f t="shared" ref="H131:H134" si="37">$D131*F131*G131</f>
        <v>0</v>
      </c>
      <c r="I131" s="155"/>
      <c r="J131" s="155"/>
      <c r="K131" s="148">
        <f t="shared" ref="K131:K134" si="38">$D131*I131*J131</f>
        <v>0</v>
      </c>
      <c r="L131" s="155"/>
      <c r="M131" s="155"/>
      <c r="N131" s="148">
        <f t="shared" ref="N131:N134" si="39">$D131*L131*M131</f>
        <v>0</v>
      </c>
      <c r="O131" s="155"/>
      <c r="P131" s="155"/>
      <c r="Q131" s="148">
        <f t="shared" ref="Q131:Q134" si="40">$D131*O131*P131</f>
        <v>0</v>
      </c>
      <c r="R131" s="155"/>
      <c r="S131" s="155"/>
      <c r="T131" s="152">
        <f t="shared" ref="T131:T134" si="41">$D131*R131*S131</f>
        <v>0</v>
      </c>
    </row>
    <row r="132" spans="1:20" x14ac:dyDescent="0.35">
      <c r="A132" s="83"/>
      <c r="B132" s="7" t="s">
        <v>42</v>
      </c>
      <c r="D132" s="154"/>
      <c r="F132" s="155"/>
      <c r="G132" s="155"/>
      <c r="H132" s="148">
        <f t="shared" si="37"/>
        <v>0</v>
      </c>
      <c r="I132" s="155"/>
      <c r="J132" s="155"/>
      <c r="K132" s="148">
        <f t="shared" si="38"/>
        <v>0</v>
      </c>
      <c r="L132" s="155"/>
      <c r="M132" s="155"/>
      <c r="N132" s="148">
        <f t="shared" si="39"/>
        <v>0</v>
      </c>
      <c r="O132" s="155"/>
      <c r="P132" s="155"/>
      <c r="Q132" s="148">
        <f t="shared" si="40"/>
        <v>0</v>
      </c>
      <c r="R132" s="155"/>
      <c r="S132" s="155"/>
      <c r="T132" s="152">
        <f t="shared" si="41"/>
        <v>0</v>
      </c>
    </row>
    <row r="133" spans="1:20" x14ac:dyDescent="0.35">
      <c r="A133" s="83"/>
      <c r="B133" s="7" t="s">
        <v>42</v>
      </c>
      <c r="D133" s="154"/>
      <c r="F133" s="155"/>
      <c r="G133" s="155"/>
      <c r="H133" s="148">
        <f t="shared" si="37"/>
        <v>0</v>
      </c>
      <c r="I133" s="155"/>
      <c r="J133" s="155"/>
      <c r="K133" s="148">
        <f t="shared" si="38"/>
        <v>0</v>
      </c>
      <c r="L133" s="155"/>
      <c r="M133" s="155"/>
      <c r="N133" s="148">
        <f t="shared" si="39"/>
        <v>0</v>
      </c>
      <c r="O133" s="155"/>
      <c r="P133" s="155"/>
      <c r="Q133" s="148">
        <f t="shared" si="40"/>
        <v>0</v>
      </c>
      <c r="R133" s="155"/>
      <c r="S133" s="155"/>
      <c r="T133" s="152">
        <f t="shared" si="41"/>
        <v>0</v>
      </c>
    </row>
    <row r="134" spans="1:20" x14ac:dyDescent="0.35">
      <c r="A134" s="83"/>
      <c r="B134" s="7" t="s">
        <v>42</v>
      </c>
      <c r="D134" s="154"/>
      <c r="F134" s="155"/>
      <c r="G134" s="155"/>
      <c r="H134" s="148">
        <f t="shared" si="37"/>
        <v>0</v>
      </c>
      <c r="I134" s="155"/>
      <c r="J134" s="155"/>
      <c r="K134" s="148">
        <f t="shared" si="38"/>
        <v>0</v>
      </c>
      <c r="L134" s="155"/>
      <c r="M134" s="155"/>
      <c r="N134" s="148">
        <f t="shared" si="39"/>
        <v>0</v>
      </c>
      <c r="O134" s="155"/>
      <c r="P134" s="155"/>
      <c r="Q134" s="148">
        <f t="shared" si="40"/>
        <v>0</v>
      </c>
      <c r="R134" s="155"/>
      <c r="S134" s="155"/>
      <c r="T134" s="152">
        <f t="shared" si="41"/>
        <v>0</v>
      </c>
    </row>
    <row r="135" spans="1:20" ht="15" thickBot="1" x14ac:dyDescent="0.4">
      <c r="A135" s="105"/>
      <c r="B135" s="106"/>
      <c r="C135" s="106"/>
      <c r="D135" s="107"/>
      <c r="E135" s="106"/>
      <c r="F135" s="137"/>
      <c r="G135" s="137"/>
      <c r="H135" s="108"/>
      <c r="I135" s="126"/>
      <c r="J135" s="126"/>
      <c r="K135" s="108"/>
      <c r="L135" s="126"/>
      <c r="M135" s="126"/>
      <c r="N135" s="108"/>
      <c r="O135" s="126"/>
      <c r="P135" s="126"/>
      <c r="Q135" s="108"/>
      <c r="R135" s="126"/>
      <c r="S135" s="126"/>
      <c r="T135" s="109"/>
    </row>
  </sheetData>
  <mergeCells count="1">
    <mergeCell ref="A6:T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2ADFB70DA447488C79993DB1D89FC2" ma:contentTypeVersion="3" ma:contentTypeDescription="Create a new document." ma:contentTypeScope="" ma:versionID="97ff5d3eae3759ac18c73ce542d1a10b">
  <xsd:schema xmlns:xsd="http://www.w3.org/2001/XMLSchema" xmlns:xs="http://www.w3.org/2001/XMLSchema" xmlns:p="http://schemas.microsoft.com/office/2006/metadata/properties" xmlns:ns1="http://schemas.microsoft.com/sharepoint/v3" xmlns:ns2="c25beba2-4e42-4957-818d-868e360a0e43" targetNamespace="http://schemas.microsoft.com/office/2006/metadata/properties" ma:root="true" ma:fieldsID="e28875d0ae86b2f2810ec34945720bac" ns1:_="" ns2:_="">
    <xsd:import namespace="http://schemas.microsoft.com/sharepoint/v3"/>
    <xsd:import namespace="c25beba2-4e42-4957-818d-868e360a0e43"/>
    <xsd:element name="properties">
      <xsd:complexType>
        <xsd:sequence>
          <xsd:element name="documentManagement">
            <xsd:complexType>
              <xsd:all>
                <xsd:element ref="ns2:SharedWithUsers" minOccurs="0"/>
                <xsd:element ref="ns2:SharedWithDetails" minOccurs="0"/>
                <xsd:element ref="ns1:WorkCount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WorkCountry" ma:index="10" nillable="true" ma:displayName="Country/Region" ma:internalName="WorkCountr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25beba2-4e42-4957-818d-868e360a0e4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WorkCountry xmlns="http://schemas.microsoft.com/sharepoint/v3" xsi:nil="true"/>
  </documentManagement>
</p:properties>
</file>

<file path=customXml/itemProps1.xml><?xml version="1.0" encoding="utf-8"?>
<ds:datastoreItem xmlns:ds="http://schemas.openxmlformats.org/officeDocument/2006/customXml" ds:itemID="{A98AABE7-C8A2-4140-A021-6A3EBB3C8B4B}">
  <ds:schemaRefs>
    <ds:schemaRef ds:uri="http://schemas.microsoft.com/sharepoint/v3/contenttype/forms"/>
  </ds:schemaRefs>
</ds:datastoreItem>
</file>

<file path=customXml/itemProps2.xml><?xml version="1.0" encoding="utf-8"?>
<ds:datastoreItem xmlns:ds="http://schemas.openxmlformats.org/officeDocument/2006/customXml" ds:itemID="{2E16D7D8-77E1-4DBE-BB42-2FF1FFC7CC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25beba2-4e42-4957-818d-868e360a0e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CAE2B3A-D59B-4A14-92C2-FDA111AF3D34}">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c25beba2-4e42-4957-818d-868e360a0e43"/>
    <ds:schemaRef ds:uri="http://schemas.microsoft.com/sharepoint/v3"/>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Instructions</vt:lpstr>
      <vt:lpstr>Inputs</vt:lpstr>
      <vt:lpstr>Summary by Component</vt:lpstr>
      <vt:lpstr>Budget by Component</vt:lpstr>
      <vt:lpstr>Summary by Phase</vt:lpstr>
      <vt:lpstr>Budget by Phase</vt:lpstr>
      <vt:lpstr>'Budget by Component'!Print_Area</vt:lpstr>
      <vt:lpstr>Inputs!Print_Area</vt:lpstr>
      <vt:lpstr>'Summary by Component'!Print_Area</vt:lpstr>
      <vt:lpstr>'Summary by Phase'!Print_Area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Kristian van Kalmthout</dc:creator>
  <cp:lastModifiedBy>Kameko Nichols</cp:lastModifiedBy>
  <cp:revision/>
  <cp:lastPrinted>2016-11-04T13:57:55Z</cp:lastPrinted>
  <dcterms:created xsi:type="dcterms:W3CDTF">2016-08-22T13:04:33Z</dcterms:created>
  <dcterms:modified xsi:type="dcterms:W3CDTF">2018-04-03T07:26:36Z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0x010100502ADFB70DA447488C79993DB1D89FC2</vt:lpwstr>
  </property>
</Properties>
</file>